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de-my.sharepoint.com/personal/92844928153_fnde_gov_br/Documents/Arquivos de Chat do Microsoft Teams/"/>
    </mc:Choice>
  </mc:AlternateContent>
  <xr:revisionPtr revIDLastSave="13" documentId="8_{31481C48-033E-40C1-AE40-FCA7E3AE7AC2}" xr6:coauthVersionLast="47" xr6:coauthVersionMax="47" xr10:uidLastSave="{026456BD-2224-499E-B911-BA7F4EA94BA4}"/>
  <bookViews>
    <workbookView xWindow="-120" yWindow="-120" windowWidth="29040" windowHeight="15720" tabRatio="864" xr2:uid="{DC8B4878-9769-4445-A8E1-AAC5F59C5B22}"/>
  </bookViews>
  <sheets>
    <sheet name="RESUMO" sheetId="2" r:id="rId1"/>
    <sheet name="00  - Todos os Perfis" sheetId="28" r:id="rId2"/>
    <sheet name="Tabela TR e ETP CUSTO GERAL" sheetId="25" r:id="rId3"/>
    <sheet name="Média dos Benefícios" sheetId="29" r:id="rId4"/>
    <sheet name="Perc. Lucro e Custos Indiretos" sheetId="16" r:id="rId5"/>
    <sheet name="Salários" sheetId="2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xlnm.Print_Area_1" localSheetId="1">!#REF!</definedName>
    <definedName name="____xlnm.Print_Area_1">!#REF!</definedName>
    <definedName name="____xlnm.Print_Area_2" localSheetId="1">!#REF!</definedName>
    <definedName name="____xlnm.Print_Area_2">!#REF!</definedName>
    <definedName name="____xlnm.Print_Area_3">!#REF!</definedName>
    <definedName name="___xlnm.Print_Area_1">!#REF!</definedName>
    <definedName name="___xlnm.Print_Area_2">!#REF!</definedName>
    <definedName name="___xlnm.Print_Area_3">!#REF!</definedName>
    <definedName name="__xlnm.Print_Area_1">!#REF!</definedName>
    <definedName name="__xlnm.Print_Area_2">!#REF!</definedName>
    <definedName name="__xlnm.Print_Area_3">!#REF!</definedName>
    <definedName name="_1Sem_nome">#REF!</definedName>
    <definedName name="_P1">#REF!</definedName>
    <definedName name="_P2">#REF!</definedName>
    <definedName name="Area_2">#REF!</definedName>
    <definedName name="aREA1">#REF!</definedName>
    <definedName name="area2">#REF!</definedName>
    <definedName name="Area3">#REF!</definedName>
    <definedName name="Area4">#REF!</definedName>
    <definedName name="BuiltIn_Print_Area">#REF!</definedName>
    <definedName name="BuiltIn_Print_Area___0">#REF!</definedName>
    <definedName name="CargodoProfissional">[1]Complexidade!$E$3:$E$23</definedName>
    <definedName name="Carne">#REF!</definedName>
    <definedName name="CHEFE">#REF!</definedName>
    <definedName name="CréditoAdicional">#REF!</definedName>
    <definedName name="CréditoAdicionalSOMA">#REF!</definedName>
    <definedName name="CréditoAdicionalSOMASE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2">#N/A</definedName>
    <definedName name="Excel_BuiltIn_Print_Area_2">#REF!</definedName>
    <definedName name="Excel_BuiltIn_Print_Area_2_2">#N/A</definedName>
    <definedName name="Excel_BuiltIn_Print_Area_3_1">#REF!</definedName>
    <definedName name="Excel_BuiltIn_Print_Area_4_1">#REF!</definedName>
    <definedName name="Excel_BuiltIn_Print_Area_6_1">#REF!</definedName>
    <definedName name="Excel_BuiltIn_Print_Area_7_1">#REF!</definedName>
    <definedName name="Excel_BuiltIn_Print_Area_8_1">#REF!</definedName>
    <definedName name="Excel_um">#REF!</definedName>
    <definedName name="Fruta">#REF!</definedName>
    <definedName name="ISS">#N/A</definedName>
    <definedName name="Itens">#REF!</definedName>
    <definedName name="MaisFruta">#REF!</definedName>
    <definedName name="MaisItem">#REF!</definedName>
    <definedName name="MaisItens">#REF!</definedName>
    <definedName name="Não_possui_sindicato_e_ou_Convenção_Coletiva__fonte_de_pesquisa_da_média_salarial__https___dissidio.com.br">[2]RESUMO!#REF!</definedName>
    <definedName name="Perfis" localSheetId="1">[3]Perfis!$B$2:$B$34</definedName>
    <definedName name="Perfis" localSheetId="3">[3]Perfis!$B$2:$B$34</definedName>
    <definedName name="Perfis">[4]Perfis!$B$2:$B$34</definedName>
    <definedName name="Pintor" localSheetId="1">#REF!</definedName>
    <definedName name="Pintor" localSheetId="3">#REF!</definedName>
    <definedName name="Pintor">#REF!</definedName>
    <definedName name="Pintor1" localSheetId="1">#REF!</definedName>
    <definedName name="Pintor1" localSheetId="3">#REF!</definedName>
    <definedName name="Pintor1">#REF!</definedName>
    <definedName name="Po" localSheetId="1">#REF!</definedName>
    <definedName name="Po" localSheetId="3">#REF!</definedName>
    <definedName name="Po">#REF!</definedName>
    <definedName name="PPPAs">#REF!</definedName>
    <definedName name="Profissional">[5]Complexidade!$E$3:$E$23</definedName>
    <definedName name="q" localSheetId="1">#REF!</definedName>
    <definedName name="q" localSheetId="3">#REF!</definedName>
    <definedName name="q">#REF!</definedName>
    <definedName name="Serviços" localSheetId="1">[3]Serviços!$A$2:$A$10</definedName>
    <definedName name="Serviços" localSheetId="3">[3]Serviços!$A$2:$A$10</definedName>
    <definedName name="Serviços">[4]Serviços!$A$2:$A$10</definedName>
    <definedName name="SOMASE" localSheetId="1">#REF!</definedName>
    <definedName name="SOMASE" localSheetId="3">#REF!</definedName>
    <definedName name="SOMASE">#REF!</definedName>
    <definedName name="ssss" localSheetId="1">#REF!</definedName>
    <definedName name="ssss" localSheetId="3">#REF!</definedName>
    <definedName name="ssss">#REF!</definedName>
    <definedName name="Teste">#N/A</definedName>
    <definedName name="Tipo_de_Joranda_de_Trabalho">OFFSET([6]Apoio!$A$1,1,0,COUNTA([6]Apoio!$A:$A)-1,1)</definedName>
    <definedName name="To" localSheetId="1">#REF!</definedName>
    <definedName name="To" localSheetId="3">#REF!</definedName>
    <definedName name="To">#REF!</definedName>
    <definedName name="Total" localSheetId="3">#REF!</definedName>
    <definedName name="Total">#REF!</definedName>
    <definedName name="um">#REF!</definedName>
    <definedName name="UN">#REF!</definedName>
    <definedName name="UniformeMensageiro">#REF!</definedName>
    <definedName name="UniformeMensageiros">#REF!</definedName>
    <definedName name="UniformeRecepcionista">#REF!</definedName>
    <definedName name="vvvv">#REF!</definedName>
    <definedName name="xxx">#REF!</definedName>
    <definedName name="xxxx">#REF!</definedName>
    <definedName name="y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25" l="1"/>
  <c r="K15" i="25"/>
  <c r="K7" i="25"/>
  <c r="K8" i="25"/>
  <c r="K9" i="25"/>
  <c r="K10" i="25"/>
  <c r="K11" i="25"/>
  <c r="K12" i="25"/>
  <c r="K13" i="25"/>
  <c r="K6" i="25"/>
  <c r="E5" i="29"/>
  <c r="E4" i="29"/>
  <c r="E12" i="26" l="1"/>
  <c r="M33" i="28" s="1"/>
  <c r="E11" i="26"/>
  <c r="L33" i="28" s="1"/>
  <c r="E10" i="26"/>
  <c r="K33" i="28" s="1"/>
  <c r="E9" i="26"/>
  <c r="J33" i="28" s="1"/>
  <c r="E8" i="26"/>
  <c r="I33" i="28" s="1"/>
  <c r="E7" i="26"/>
  <c r="H33" i="28" s="1"/>
  <c r="E6" i="26"/>
  <c r="G33" i="28" s="1"/>
  <c r="E5" i="26"/>
  <c r="F33" i="28" s="1"/>
  <c r="E4" i="26"/>
  <c r="E33" i="28" s="1"/>
  <c r="E3" i="26"/>
  <c r="D33" i="28" s="1"/>
  <c r="M23" i="28"/>
  <c r="L23" i="28"/>
  <c r="K23" i="28"/>
  <c r="J23" i="28"/>
  <c r="I23" i="28"/>
  <c r="H23" i="28"/>
  <c r="G23" i="28"/>
  <c r="F23" i="28"/>
  <c r="E23" i="28"/>
  <c r="D23" i="28"/>
  <c r="M21" i="28"/>
  <c r="L21" i="28"/>
  <c r="K21" i="28"/>
  <c r="J21" i="28"/>
  <c r="I21" i="28"/>
  <c r="H21" i="28"/>
  <c r="G21" i="28"/>
  <c r="F21" i="28"/>
  <c r="E21" i="28"/>
  <c r="D21" i="28"/>
  <c r="C151" i="28"/>
  <c r="C150" i="28"/>
  <c r="M27" i="28"/>
  <c r="L27" i="28"/>
  <c r="K27" i="28"/>
  <c r="J27" i="28"/>
  <c r="I27" i="28"/>
  <c r="H27" i="28"/>
  <c r="G27" i="28"/>
  <c r="F27" i="28"/>
  <c r="E27" i="28"/>
  <c r="D27" i="28"/>
  <c r="M30" i="28"/>
  <c r="L30" i="28"/>
  <c r="K30" i="28"/>
  <c r="J30" i="28"/>
  <c r="I30" i="28"/>
  <c r="H30" i="28"/>
  <c r="G30" i="28"/>
  <c r="F30" i="28"/>
  <c r="E30" i="28"/>
  <c r="D30" i="28"/>
  <c r="M173" i="28"/>
  <c r="L173" i="28"/>
  <c r="K173" i="28"/>
  <c r="J173" i="28"/>
  <c r="I173" i="28"/>
  <c r="H173" i="28"/>
  <c r="G173" i="28"/>
  <c r="F173" i="28"/>
  <c r="E173" i="28"/>
  <c r="D173" i="28"/>
  <c r="C158" i="28"/>
  <c r="C118" i="28"/>
  <c r="C132" i="28" s="1"/>
  <c r="C134" i="28" s="1"/>
  <c r="C98" i="28"/>
  <c r="D74" i="28"/>
  <c r="E74" i="28" s="1"/>
  <c r="F74" i="28" s="1"/>
  <c r="G74" i="28" s="1"/>
  <c r="H74" i="28" s="1"/>
  <c r="C63" i="28"/>
  <c r="C101" i="28" s="1"/>
  <c r="C46" i="28"/>
  <c r="D79" i="28" l="1"/>
  <c r="D90" i="28" s="1"/>
  <c r="E79" i="28"/>
  <c r="E90" i="28" s="1"/>
  <c r="F79" i="28"/>
  <c r="F90" i="28" s="1"/>
  <c r="G79" i="28"/>
  <c r="G90" i="28" s="1"/>
  <c r="H79" i="28"/>
  <c r="H90" i="28" s="1"/>
  <c r="I74" i="28"/>
  <c r="J74" i="28" s="1"/>
  <c r="C152" i="28"/>
  <c r="C103" i="28"/>
  <c r="K74" i="28" l="1"/>
  <c r="J79" i="28"/>
  <c r="J90" i="28" s="1"/>
  <c r="I79" i="28"/>
  <c r="I90" i="28" s="1"/>
  <c r="L74" i="28" l="1"/>
  <c r="K79" i="28"/>
  <c r="K90" i="28" s="1"/>
  <c r="M74" i="28" l="1"/>
  <c r="L79" i="28"/>
  <c r="L90" i="28" s="1"/>
  <c r="M79" i="28" l="1"/>
  <c r="M90" i="28" s="1"/>
  <c r="F41" i="16" l="1"/>
  <c r="G41" i="16"/>
  <c r="D7" i="2" l="1"/>
  <c r="D8" i="2"/>
  <c r="D9" i="2"/>
  <c r="D10" i="2"/>
  <c r="D11" i="2"/>
  <c r="D12" i="2"/>
  <c r="D13" i="2"/>
  <c r="D14" i="2"/>
  <c r="D15" i="2"/>
  <c r="D6" i="2"/>
  <c r="C7" i="2"/>
  <c r="C8" i="2"/>
  <c r="C9" i="2"/>
  <c r="C10" i="2"/>
  <c r="C11" i="2"/>
  <c r="C12" i="2"/>
  <c r="C13" i="2"/>
  <c r="C14" i="2"/>
  <c r="C15" i="2"/>
  <c r="C6" i="2"/>
  <c r="F13" i="26"/>
  <c r="G15" i="25"/>
  <c r="G14" i="25"/>
  <c r="G13" i="25"/>
  <c r="G12" i="25"/>
  <c r="G11" i="25"/>
  <c r="G10" i="25"/>
  <c r="G9" i="25"/>
  <c r="G8" i="25"/>
  <c r="G7" i="25"/>
  <c r="G6" i="25"/>
  <c r="G16" i="25" l="1"/>
  <c r="D17" i="2" l="1"/>
  <c r="G42" i="16" l="1"/>
  <c r="F42" i="16"/>
  <c r="E12" i="16"/>
  <c r="E11" i="16"/>
  <c r="E10" i="16"/>
  <c r="H35" i="28" l="1"/>
  <c r="H10" i="25"/>
  <c r="G35" i="28"/>
  <c r="H9" i="25"/>
  <c r="D35" i="28" l="1"/>
  <c r="H6" i="25"/>
  <c r="F35" i="28"/>
  <c r="H8" i="25"/>
  <c r="G99" i="28"/>
  <c r="G100" i="28"/>
  <c r="G97" i="28"/>
  <c r="G169" i="28"/>
  <c r="G45" i="28"/>
  <c r="G102" i="28"/>
  <c r="G44" i="28"/>
  <c r="G98" i="28"/>
  <c r="G101" i="28"/>
  <c r="H97" i="28"/>
  <c r="H44" i="28"/>
  <c r="H101" i="28"/>
  <c r="H99" i="28"/>
  <c r="H98" i="28"/>
  <c r="H100" i="28"/>
  <c r="H102" i="28"/>
  <c r="H169" i="28"/>
  <c r="H45" i="28"/>
  <c r="G46" i="28" l="1"/>
  <c r="G88" i="28" s="1"/>
  <c r="D101" i="28"/>
  <c r="D100" i="28"/>
  <c r="D98" i="28"/>
  <c r="D45" i="28"/>
  <c r="D169" i="28"/>
  <c r="D102" i="28"/>
  <c r="D99" i="28"/>
  <c r="D97" i="28"/>
  <c r="D44" i="28"/>
  <c r="H46" i="28"/>
  <c r="H103" i="28"/>
  <c r="H171" i="28" s="1"/>
  <c r="I35" i="28"/>
  <c r="H11" i="25"/>
  <c r="G103" i="28"/>
  <c r="F98" i="28"/>
  <c r="F99" i="28"/>
  <c r="F44" i="28"/>
  <c r="F101" i="28"/>
  <c r="F102" i="28"/>
  <c r="F45" i="28"/>
  <c r="F97" i="28"/>
  <c r="F100" i="28"/>
  <c r="F169" i="28"/>
  <c r="G58" i="28" l="1"/>
  <c r="G116" i="28"/>
  <c r="G61" i="28"/>
  <c r="G59" i="28"/>
  <c r="H55" i="28"/>
  <c r="H88" i="28"/>
  <c r="G62" i="28"/>
  <c r="G60" i="28"/>
  <c r="G55" i="28"/>
  <c r="G56" i="28"/>
  <c r="G57" i="28"/>
  <c r="D46" i="28"/>
  <c r="D88" i="28" s="1"/>
  <c r="D103" i="28"/>
  <c r="D171" i="28" s="1"/>
  <c r="H114" i="28"/>
  <c r="H115" i="28"/>
  <c r="H56" i="28"/>
  <c r="H113" i="28"/>
  <c r="H117" i="28"/>
  <c r="H60" i="28"/>
  <c r="G115" i="28"/>
  <c r="G113" i="28"/>
  <c r="H61" i="28"/>
  <c r="H58" i="28"/>
  <c r="E35" i="28"/>
  <c r="H7" i="25"/>
  <c r="H62" i="28"/>
  <c r="H59" i="28"/>
  <c r="H57" i="28"/>
  <c r="H112" i="28"/>
  <c r="H116" i="28"/>
  <c r="F103" i="28"/>
  <c r="F171" i="28" s="1"/>
  <c r="I45" i="28"/>
  <c r="I98" i="28"/>
  <c r="I44" i="28"/>
  <c r="I102" i="28"/>
  <c r="I100" i="28"/>
  <c r="I97" i="28"/>
  <c r="I169" i="28"/>
  <c r="I99" i="28"/>
  <c r="I101" i="28"/>
  <c r="G171" i="28"/>
  <c r="G114" i="28"/>
  <c r="G112" i="28"/>
  <c r="G117" i="28"/>
  <c r="F46" i="28"/>
  <c r="F88" i="28" s="1"/>
  <c r="D59" i="28" l="1"/>
  <c r="D62" i="28"/>
  <c r="G63" i="28"/>
  <c r="D112" i="28"/>
  <c r="D56" i="28"/>
  <c r="D60" i="28"/>
  <c r="D61" i="28"/>
  <c r="D117" i="28"/>
  <c r="D116" i="28"/>
  <c r="D113" i="28"/>
  <c r="D58" i="28"/>
  <c r="D55" i="28"/>
  <c r="D57" i="28"/>
  <c r="D114" i="28"/>
  <c r="D115" i="28"/>
  <c r="H118" i="28"/>
  <c r="H132" i="28" s="1"/>
  <c r="H134" i="28" s="1"/>
  <c r="H172" i="28" s="1"/>
  <c r="H63" i="28"/>
  <c r="E45" i="28"/>
  <c r="E101" i="28"/>
  <c r="E97" i="28"/>
  <c r="E102" i="28"/>
  <c r="E44" i="28"/>
  <c r="E99" i="28"/>
  <c r="E100" i="28"/>
  <c r="E98" i="28"/>
  <c r="E169" i="28"/>
  <c r="G118" i="28"/>
  <c r="G132" i="28" s="1"/>
  <c r="G134" i="28" s="1"/>
  <c r="G172" i="28" s="1"/>
  <c r="J35" i="28"/>
  <c r="H12" i="25"/>
  <c r="I103" i="28"/>
  <c r="F113" i="28"/>
  <c r="F57" i="28"/>
  <c r="F117" i="28"/>
  <c r="F62" i="28"/>
  <c r="F58" i="28"/>
  <c r="F112" i="28"/>
  <c r="F55" i="28"/>
  <c r="F61" i="28"/>
  <c r="F59" i="28"/>
  <c r="F60" i="28"/>
  <c r="F114" i="28"/>
  <c r="F115" i="28"/>
  <c r="F116" i="28"/>
  <c r="F56" i="28"/>
  <c r="I46" i="28"/>
  <c r="I88" i="28" s="1"/>
  <c r="G89" i="28" l="1"/>
  <c r="G91" i="28" s="1"/>
  <c r="G170" i="28" s="1"/>
  <c r="G174" i="28" s="1"/>
  <c r="H89" i="28"/>
  <c r="H91" i="28" s="1"/>
  <c r="H170" i="28" s="1"/>
  <c r="H174" i="28" s="1"/>
  <c r="D63" i="28"/>
  <c r="D118" i="28"/>
  <c r="D132" i="28" s="1"/>
  <c r="D134" i="28" s="1"/>
  <c r="D172" i="28" s="1"/>
  <c r="E46" i="28"/>
  <c r="E88" i="28" s="1"/>
  <c r="E103" i="28"/>
  <c r="E171" i="28" s="1"/>
  <c r="I116" i="28"/>
  <c r="I171" i="28"/>
  <c r="J44" i="28"/>
  <c r="J98" i="28"/>
  <c r="J101" i="28"/>
  <c r="J45" i="28"/>
  <c r="J169" i="28"/>
  <c r="J100" i="28"/>
  <c r="J97" i="28"/>
  <c r="J99" i="28"/>
  <c r="J102" i="28"/>
  <c r="F63" i="28"/>
  <c r="F118" i="28"/>
  <c r="F132" i="28" s="1"/>
  <c r="F134" i="28" s="1"/>
  <c r="F172" i="28" s="1"/>
  <c r="I56" i="28"/>
  <c r="I61" i="28"/>
  <c r="I58" i="28"/>
  <c r="I57" i="28"/>
  <c r="I112" i="28"/>
  <c r="I113" i="28"/>
  <c r="I114" i="28"/>
  <c r="I117" i="28"/>
  <c r="I62" i="28"/>
  <c r="I115" i="28"/>
  <c r="I60" i="28"/>
  <c r="I55" i="28"/>
  <c r="I59" i="28"/>
  <c r="H150" i="28" l="1"/>
  <c r="G150" i="28"/>
  <c r="H151" i="28"/>
  <c r="H154" i="28" s="1"/>
  <c r="H152" i="28"/>
  <c r="D89" i="28"/>
  <c r="D91" i="28" s="1"/>
  <c r="D170" i="28" s="1"/>
  <c r="D174" i="28" s="1"/>
  <c r="F89" i="28"/>
  <c r="F91" i="28" s="1"/>
  <c r="F170" i="28" s="1"/>
  <c r="F174" i="28" s="1"/>
  <c r="H157" i="28"/>
  <c r="H155" i="28"/>
  <c r="H156" i="28"/>
  <c r="E117" i="28"/>
  <c r="E57" i="28"/>
  <c r="E112" i="28"/>
  <c r="E115" i="28"/>
  <c r="E61" i="28"/>
  <c r="E114" i="28"/>
  <c r="E116" i="28"/>
  <c r="E56" i="28"/>
  <c r="E62" i="28"/>
  <c r="E113" i="28"/>
  <c r="E55" i="28"/>
  <c r="E58" i="28"/>
  <c r="E60" i="28"/>
  <c r="E59" i="28"/>
  <c r="I118" i="28"/>
  <c r="I132" i="28" s="1"/>
  <c r="I134" i="28" s="1"/>
  <c r="I172" i="28" s="1"/>
  <c r="J46" i="28"/>
  <c r="J103" i="28"/>
  <c r="J171" i="28" s="1"/>
  <c r="M35" i="28"/>
  <c r="H15" i="25"/>
  <c r="I63" i="28"/>
  <c r="G151" i="28"/>
  <c r="G157" i="28" s="1"/>
  <c r="K35" i="28"/>
  <c r="H13" i="25"/>
  <c r="L35" i="28"/>
  <c r="H14" i="25"/>
  <c r="D150" i="28" l="1"/>
  <c r="F150" i="28"/>
  <c r="D151" i="28"/>
  <c r="D156" i="28" s="1"/>
  <c r="D152" i="28"/>
  <c r="G152" i="28"/>
  <c r="I89" i="28"/>
  <c r="I91" i="28" s="1"/>
  <c r="I170" i="28" s="1"/>
  <c r="I174" i="28" s="1"/>
  <c r="J60" i="28"/>
  <c r="J88" i="28"/>
  <c r="H158" i="28"/>
  <c r="H159" i="28" s="1"/>
  <c r="H175" i="28" s="1"/>
  <c r="H176" i="28" s="1"/>
  <c r="D155" i="28"/>
  <c r="D154" i="28"/>
  <c r="G155" i="28"/>
  <c r="E63" i="28"/>
  <c r="E118" i="28"/>
  <c r="E132" i="28" s="1"/>
  <c r="E134" i="28" s="1"/>
  <c r="E172" i="28" s="1"/>
  <c r="J113" i="28"/>
  <c r="J56" i="28"/>
  <c r="J57" i="28"/>
  <c r="J55" i="28"/>
  <c r="J61" i="28"/>
  <c r="J62" i="28"/>
  <c r="J58" i="28"/>
  <c r="J59" i="28"/>
  <c r="L97" i="28"/>
  <c r="L102" i="28"/>
  <c r="L44" i="28"/>
  <c r="L45" i="28"/>
  <c r="L169" i="28"/>
  <c r="L98" i="28"/>
  <c r="L99" i="28"/>
  <c r="L100" i="28"/>
  <c r="L101" i="28"/>
  <c r="K169" i="28"/>
  <c r="K45" i="28"/>
  <c r="K102" i="28"/>
  <c r="K101" i="28"/>
  <c r="K97" i="28"/>
  <c r="K99" i="28"/>
  <c r="K100" i="28"/>
  <c r="K44" i="28"/>
  <c r="K98" i="28"/>
  <c r="J116" i="28"/>
  <c r="J114" i="28"/>
  <c r="F151" i="28"/>
  <c r="F155" i="28" s="1"/>
  <c r="M102" i="28"/>
  <c r="M44" i="28"/>
  <c r="M45" i="28"/>
  <c r="M97" i="28"/>
  <c r="M98" i="28"/>
  <c r="M100" i="28"/>
  <c r="M99" i="28"/>
  <c r="M101" i="28"/>
  <c r="M169" i="28"/>
  <c r="J117" i="28"/>
  <c r="G154" i="28"/>
  <c r="J112" i="28"/>
  <c r="J115" i="28"/>
  <c r="G156" i="28"/>
  <c r="H177" i="28" l="1"/>
  <c r="H180" i="28"/>
  <c r="I150" i="28"/>
  <c r="D157" i="28"/>
  <c r="H178" i="28"/>
  <c r="E10" i="2"/>
  <c r="F10" i="2" s="1"/>
  <c r="G10" i="2" s="1"/>
  <c r="E89" i="28"/>
  <c r="E91" i="28" s="1"/>
  <c r="E170" i="28" s="1"/>
  <c r="E174" i="28" s="1"/>
  <c r="H10" i="2"/>
  <c r="L10" i="25" s="1"/>
  <c r="F152" i="28"/>
  <c r="D158" i="28"/>
  <c r="D159" i="28" s="1"/>
  <c r="D175" i="28" s="1"/>
  <c r="J63" i="28"/>
  <c r="M103" i="28"/>
  <c r="M171" i="28" s="1"/>
  <c r="F156" i="28"/>
  <c r="K103" i="28"/>
  <c r="K171" i="28" s="1"/>
  <c r="M46" i="28"/>
  <c r="L46" i="28"/>
  <c r="L88" i="28" s="1"/>
  <c r="J118" i="28"/>
  <c r="J132" i="28" s="1"/>
  <c r="J134" i="28" s="1"/>
  <c r="J172" i="28" s="1"/>
  <c r="L103" i="28"/>
  <c r="L171" i="28" s="1"/>
  <c r="F154" i="28"/>
  <c r="K46" i="28"/>
  <c r="K88" i="28" s="1"/>
  <c r="I151" i="28"/>
  <c r="I152" i="28" s="1"/>
  <c r="G158" i="28"/>
  <c r="G159" i="28" s="1"/>
  <c r="G175" i="28" s="1"/>
  <c r="F157" i="28"/>
  <c r="D176" i="28" l="1"/>
  <c r="G176" i="28"/>
  <c r="E150" i="28"/>
  <c r="J89" i="28"/>
  <c r="J91" i="28" s="1"/>
  <c r="J170" i="28" s="1"/>
  <c r="J174" i="28" s="1"/>
  <c r="M62" i="28"/>
  <c r="M88" i="28"/>
  <c r="M115" i="28"/>
  <c r="M56" i="28"/>
  <c r="M113" i="28"/>
  <c r="M59" i="28"/>
  <c r="E151" i="28"/>
  <c r="E152" i="28" s="1"/>
  <c r="M60" i="28"/>
  <c r="M117" i="28"/>
  <c r="M55" i="28"/>
  <c r="M116" i="28"/>
  <c r="M114" i="28"/>
  <c r="M112" i="28"/>
  <c r="M57" i="28"/>
  <c r="M58" i="28"/>
  <c r="M61" i="28"/>
  <c r="L62" i="28"/>
  <c r="L115" i="28"/>
  <c r="L58" i="28"/>
  <c r="L112" i="28"/>
  <c r="L61" i="28"/>
  <c r="L55" i="28"/>
  <c r="L116" i="28"/>
  <c r="L57" i="28"/>
  <c r="L117" i="28"/>
  <c r="L60" i="28"/>
  <c r="L113" i="28"/>
  <c r="L114" i="28"/>
  <c r="L59" i="28"/>
  <c r="L56" i="28"/>
  <c r="K62" i="28"/>
  <c r="K113" i="28"/>
  <c r="K57" i="28"/>
  <c r="K60" i="28"/>
  <c r="K59" i="28"/>
  <c r="K58" i="28"/>
  <c r="K55" i="28"/>
  <c r="K114" i="28"/>
  <c r="K112" i="28"/>
  <c r="K61" i="28"/>
  <c r="K56" i="28"/>
  <c r="K115" i="28"/>
  <c r="K116" i="28"/>
  <c r="K117" i="28"/>
  <c r="I157" i="28"/>
  <c r="I156" i="28"/>
  <c r="I154" i="28"/>
  <c r="I155" i="28"/>
  <c r="F158" i="28"/>
  <c r="F159" i="28" s="1"/>
  <c r="F175" i="28" s="1"/>
  <c r="J150" i="28" l="1"/>
  <c r="G180" i="28"/>
  <c r="H9" i="2" s="1"/>
  <c r="L9" i="25" s="1"/>
  <c r="I9" i="25" s="1"/>
  <c r="J9" i="25" s="1"/>
  <c r="G177" i="28"/>
  <c r="G178" i="28" s="1"/>
  <c r="E9" i="2"/>
  <c r="F9" i="2" s="1"/>
  <c r="G9" i="2" s="1"/>
  <c r="D180" i="28"/>
  <c r="H6" i="2" s="1"/>
  <c r="L6" i="25" s="1"/>
  <c r="D177" i="28"/>
  <c r="D178" i="28" s="1"/>
  <c r="F176" i="28"/>
  <c r="E8" i="2" s="1"/>
  <c r="F8" i="2" s="1"/>
  <c r="E6" i="2"/>
  <c r="F6" i="2" s="1"/>
  <c r="G6" i="2" s="1"/>
  <c r="I10" i="25"/>
  <c r="J10" i="25" s="1"/>
  <c r="M63" i="28"/>
  <c r="E154" i="28"/>
  <c r="E157" i="28"/>
  <c r="E156" i="28"/>
  <c r="E155" i="28"/>
  <c r="M118" i="28"/>
  <c r="M132" i="28" s="1"/>
  <c r="M134" i="28" s="1"/>
  <c r="M172" i="28" s="1"/>
  <c r="L118" i="28"/>
  <c r="L132" i="28" s="1"/>
  <c r="L134" i="28" s="1"/>
  <c r="L172" i="28" s="1"/>
  <c r="L63" i="28"/>
  <c r="K63" i="28"/>
  <c r="I158" i="28"/>
  <c r="I159" i="28" s="1"/>
  <c r="I175" i="28" s="1"/>
  <c r="K118" i="28"/>
  <c r="K132" i="28" s="1"/>
  <c r="K134" i="28" s="1"/>
  <c r="K172" i="28" s="1"/>
  <c r="J151" i="28"/>
  <c r="J156" i="28" s="1"/>
  <c r="I176" i="28" l="1"/>
  <c r="F177" i="28"/>
  <c r="F178" i="28" s="1"/>
  <c r="F180" i="28"/>
  <c r="H8" i="2" s="1"/>
  <c r="L8" i="25" s="1"/>
  <c r="I8" i="25" s="1"/>
  <c r="J8" i="25" s="1"/>
  <c r="M89" i="28"/>
  <c r="M91" i="28" s="1"/>
  <c r="M170" i="28" s="1"/>
  <c r="M174" i="28" s="1"/>
  <c r="K89" i="28"/>
  <c r="K91" i="28" s="1"/>
  <c r="K170" i="28" s="1"/>
  <c r="K174" i="28" s="1"/>
  <c r="L89" i="28"/>
  <c r="L91" i="28" s="1"/>
  <c r="L170" i="28" s="1"/>
  <c r="L174" i="28" s="1"/>
  <c r="J152" i="28"/>
  <c r="I6" i="25"/>
  <c r="J6" i="25" s="1"/>
  <c r="E158" i="28"/>
  <c r="E159" i="28" s="1"/>
  <c r="E175" i="28" s="1"/>
  <c r="E176" i="28" s="1"/>
  <c r="G8" i="2"/>
  <c r="J155" i="28"/>
  <c r="J154" i="28"/>
  <c r="J157" i="28"/>
  <c r="L150" i="28" l="1"/>
  <c r="M150" i="28"/>
  <c r="I180" i="28"/>
  <c r="H11" i="2" s="1"/>
  <c r="L11" i="25" s="1"/>
  <c r="I11" i="25" s="1"/>
  <c r="J11" i="25" s="1"/>
  <c r="I177" i="28"/>
  <c r="I178" i="28" s="1"/>
  <c r="E177" i="28"/>
  <c r="E178" i="28" s="1"/>
  <c r="E180" i="28"/>
  <c r="E11" i="2"/>
  <c r="F11" i="2" s="1"/>
  <c r="G11" i="2" s="1"/>
  <c r="H7" i="2"/>
  <c r="L7" i="25" s="1"/>
  <c r="E7" i="2"/>
  <c r="F7" i="2" s="1"/>
  <c r="G7" i="2" s="1"/>
  <c r="M151" i="28"/>
  <c r="M156" i="28" s="1"/>
  <c r="J158" i="28"/>
  <c r="J159" i="28" s="1"/>
  <c r="J175" i="28" s="1"/>
  <c r="K150" i="28"/>
  <c r="L151" i="28"/>
  <c r="L156" i="28" s="1"/>
  <c r="J176" i="28" l="1"/>
  <c r="M157" i="28"/>
  <c r="M152" i="28"/>
  <c r="L152" i="28"/>
  <c r="M154" i="28"/>
  <c r="M155" i="28"/>
  <c r="I7" i="25"/>
  <c r="J7" i="25" s="1"/>
  <c r="K151" i="28"/>
  <c r="K152" i="28" s="1"/>
  <c r="L155" i="28"/>
  <c r="L154" i="28"/>
  <c r="L157" i="28"/>
  <c r="J177" i="28" l="1"/>
  <c r="J178" i="28" s="1"/>
  <c r="J180" i="28"/>
  <c r="H12" i="2" s="1"/>
  <c r="L12" i="25" s="1"/>
  <c r="E12" i="2"/>
  <c r="F12" i="2" s="1"/>
  <c r="M158" i="28"/>
  <c r="M159" i="28" s="1"/>
  <c r="M175" i="28" s="1"/>
  <c r="M176" i="28" s="1"/>
  <c r="I12" i="25"/>
  <c r="J12" i="25" s="1"/>
  <c r="K156" i="28"/>
  <c r="K157" i="28"/>
  <c r="K154" i="28"/>
  <c r="K155" i="28"/>
  <c r="L158" i="28"/>
  <c r="L159" i="28" s="1"/>
  <c r="L175" i="28" s="1"/>
  <c r="L176" i="28" l="1"/>
  <c r="M180" i="28"/>
  <c r="M177" i="28"/>
  <c r="M178" i="28" s="1"/>
  <c r="E15" i="2"/>
  <c r="F15" i="2" s="1"/>
  <c r="H15" i="2"/>
  <c r="L15" i="25" s="1"/>
  <c r="I15" i="25" s="1"/>
  <c r="J15" i="25" s="1"/>
  <c r="G15" i="2"/>
  <c r="K158" i="28"/>
  <c r="K159" i="28" s="1"/>
  <c r="K175" i="28" s="1"/>
  <c r="K176" i="28" s="1"/>
  <c r="G12" i="2"/>
  <c r="K177" i="28" l="1"/>
  <c r="K180" i="28"/>
  <c r="L177" i="28"/>
  <c r="L178" i="28" s="1"/>
  <c r="L180" i="28"/>
  <c r="H14" i="2" s="1"/>
  <c r="L14" i="25" s="1"/>
  <c r="I14" i="25" s="1"/>
  <c r="J14" i="25" s="1"/>
  <c r="E14" i="2"/>
  <c r="F14" i="2" s="1"/>
  <c r="G14" i="2" s="1"/>
  <c r="H13" i="2"/>
  <c r="L13" i="25" s="1"/>
  <c r="I13" i="25" s="1"/>
  <c r="J13" i="25" s="1"/>
  <c r="E13" i="2"/>
  <c r="F13" i="2" s="1"/>
  <c r="G13" i="2" s="1"/>
  <c r="G17" i="2" s="1"/>
  <c r="K178" i="28"/>
  <c r="N178" i="28" s="1"/>
  <c r="J16" i="25" l="1"/>
  <c r="J17" i="25" s="1"/>
  <c r="F17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tc={164E21F8-3F9B-4152-BB03-69D6EE18976B}</author>
  </authors>
  <commentList>
    <comment ref="D2" authorId="0" shapeId="0" xr:uid="{164E21F8-3F9B-4152-BB03-69D6EE18976B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Perfis definidos na planilha:
Sugestão de perfis - Apoio + BI.xlsx </t>
      </text>
    </comment>
  </commentList>
</comments>
</file>

<file path=xl/sharedStrings.xml><?xml version="1.0" encoding="utf-8"?>
<sst xmlns="http://schemas.openxmlformats.org/spreadsheetml/2006/main" count="547" uniqueCount="333">
  <si>
    <t xml:space="preserve">Profissional de TI </t>
  </si>
  <si>
    <t>Nº</t>
  </si>
  <si>
    <t>POSTO</t>
  </si>
  <si>
    <t>QUANTIDADE DE POSTOS</t>
  </si>
  <si>
    <t>VALOR MENSAL POR POSTO</t>
  </si>
  <si>
    <t>VALOR MENSAL TOTAL</t>
  </si>
  <si>
    <t>VALOR ANUAL</t>
  </si>
  <si>
    <t>A</t>
  </si>
  <si>
    <t>B</t>
  </si>
  <si>
    <t>C = A*B</t>
  </si>
  <si>
    <t>D=C*12</t>
  </si>
  <si>
    <t>Fator K</t>
  </si>
  <si>
    <t>TOTAL</t>
  </si>
  <si>
    <t>Grupo</t>
  </si>
  <si>
    <t>Item</t>
  </si>
  <si>
    <t>Descrição do item </t>
  </si>
  <si>
    <t>Catser</t>
  </si>
  <si>
    <t>Unidade</t>
  </si>
  <si>
    <t>Valores máximos estimados</t>
  </si>
  <si>
    <t>Fator-k *</t>
  </si>
  <si>
    <t>C</t>
  </si>
  <si>
    <t>D</t>
  </si>
  <si>
    <t xml:space="preserve">Quant. </t>
  </si>
  <si>
    <t>Salário de referência</t>
  </si>
  <si>
    <t>Custo Unitário do Perfil</t>
  </si>
  <si>
    <t>Custo Mensal do Perfil</t>
  </si>
  <si>
    <t>Estimada</t>
  </si>
  <si>
    <t>(B x fator k)</t>
  </si>
  <si>
    <t>(C x A)</t>
  </si>
  <si>
    <r>
      <t xml:space="preserve">Serviços profissionais técnicos especializados em arquitetura de dados / Perfil vinculado: </t>
    </r>
    <r>
      <rPr>
        <b/>
        <sz val="8"/>
        <color rgb="FF000000"/>
        <rFont val="Arial Nova Cond"/>
        <family val="2"/>
      </rPr>
      <t>Arquiteto de Dados Sênior</t>
    </r>
  </si>
  <si>
    <t>Posto</t>
  </si>
  <si>
    <r>
      <t xml:space="preserve">Serviços profissionais técnicos especializados em engenharia de dados / Perfil vinculado: </t>
    </r>
    <r>
      <rPr>
        <b/>
        <sz val="8"/>
        <color rgb="FF000000"/>
        <rFont val="Arial Nova Cond"/>
        <family val="2"/>
      </rPr>
      <t>Engenheiro de Dados Sênior</t>
    </r>
  </si>
  <si>
    <r>
      <t xml:space="preserve">Serviços profissionais técnicos especializados em análise de dados / Perfil vinculado: </t>
    </r>
    <r>
      <rPr>
        <b/>
        <sz val="8"/>
        <color rgb="FF000000"/>
        <rFont val="Arial Nova Cond"/>
        <family val="2"/>
      </rPr>
      <t>Analista de Dados Sênior</t>
    </r>
  </si>
  <si>
    <r>
      <t>Serviços profissionais técnicos especializados em ciência de dados / Perfil vinculado</t>
    </r>
    <r>
      <rPr>
        <b/>
        <sz val="8"/>
        <color rgb="FF000000"/>
        <rFont val="Arial Nova Cond"/>
        <family val="2"/>
      </rPr>
      <t>: Cientista de Dados Sênior</t>
    </r>
  </si>
  <si>
    <r>
      <t>Serviços profissionais técnicos especializados em business Intelligence / Perfil Vinculado</t>
    </r>
    <r>
      <rPr>
        <b/>
        <sz val="8"/>
        <color rgb="FF000000"/>
        <rFont val="Arial Nova Cond"/>
        <family val="2"/>
      </rPr>
      <t>: Analista de Business Intelligence Sênior</t>
    </r>
  </si>
  <si>
    <r>
      <t xml:space="preserve">Serviços profissionais técnicos especializados em UI, UX e CX / Perfil vinculado: </t>
    </r>
    <r>
      <rPr>
        <b/>
        <sz val="8"/>
        <color rgb="FF000000"/>
        <rFont val="Arial Nova Cond"/>
        <family val="2"/>
      </rPr>
      <t>UI/UX/CX Designer Sênior</t>
    </r>
  </si>
  <si>
    <r>
      <t xml:space="preserve">Serviços profissionais técnicos especializados em suporte à Governança de Dados / Perfil vinculado: </t>
    </r>
    <r>
      <rPr>
        <b/>
        <sz val="8"/>
        <color rgb="FF000000"/>
        <rFont val="Arial Nova Cond"/>
        <family val="2"/>
      </rPr>
      <t>Especialista em Governança de Dados Sênior</t>
    </r>
  </si>
  <si>
    <r>
      <t xml:space="preserve">Serviços profissionais técnicos especializados em arquitetura de computação em nuvem / Perfil vinculado: </t>
    </r>
    <r>
      <rPr>
        <b/>
        <sz val="8"/>
        <color rgb="FF000000"/>
        <rFont val="Arial Nova Cond"/>
        <family val="2"/>
      </rPr>
      <t>Arquiteto de Soluções em Nuvem Sênior</t>
    </r>
  </si>
  <si>
    <r>
      <t xml:space="preserve">Serviços profissionais técnicos especializados em engenharia de soluções de big data / Perfil vinculado: </t>
    </r>
    <r>
      <rPr>
        <b/>
        <sz val="8"/>
        <color rgb="FF000000"/>
        <rFont val="Arial Nova Cond"/>
        <family val="2"/>
      </rPr>
      <t>Engenheiro de Big Data Sênior</t>
    </r>
  </si>
  <si>
    <r>
      <t xml:space="preserve">Serviços profissionais técnicos especializados em engenharia de soluções de LLM e Inteligência Artificial / Perfil vinculado: </t>
    </r>
    <r>
      <rPr>
        <b/>
        <sz val="8"/>
        <color rgb="FF000000"/>
        <rFont val="Arial Nova Cond"/>
        <family val="2"/>
      </rPr>
      <t>Engenheiro de IA Sênior</t>
    </r>
  </si>
  <si>
    <t>Subtotal mensal Estimado:</t>
  </si>
  <si>
    <t>Total Anual Estimado:</t>
  </si>
  <si>
    <t>Órgão</t>
  </si>
  <si>
    <t>Pregão</t>
  </si>
  <si>
    <t>Uasg</t>
  </si>
  <si>
    <t>Contrato</t>
  </si>
  <si>
    <t>Perfil</t>
  </si>
  <si>
    <t>Custo indireto</t>
  </si>
  <si>
    <t>Lucro</t>
  </si>
  <si>
    <t>Contratada</t>
  </si>
  <si>
    <t>FNDE</t>
  </si>
  <si>
    <t>07/2021</t>
  </si>
  <si>
    <t>92/2021</t>
  </si>
  <si>
    <t xml:space="preserve">Desenvolvedor Full Stack Júnior </t>
  </si>
  <si>
    <t>DIGISYSTEM SERVICOS ESPECIALIZADOS LTDA</t>
  </si>
  <si>
    <t>Desenvolvedor Full Stack Pleno</t>
  </si>
  <si>
    <t>Desenvolvedor Full Stack Sênior</t>
  </si>
  <si>
    <t>Scrum Master</t>
  </si>
  <si>
    <t>Gerente de Negócio</t>
  </si>
  <si>
    <t>Arquiteto de Sistemas</t>
  </si>
  <si>
    <t>Administrador de Dados</t>
  </si>
  <si>
    <t>Analista de Experiência de Usuário (UX/Designer)</t>
  </si>
  <si>
    <t>04/2021</t>
  </si>
  <si>
    <t>14/2021</t>
  </si>
  <si>
    <t>G4F SOLUCOES CORPORATIVAS LTDA</t>
  </si>
  <si>
    <t>14/2019</t>
  </si>
  <si>
    <t>358/2019</t>
  </si>
  <si>
    <t>Apoio a Gestão de Infraestrutura de TIC</t>
  </si>
  <si>
    <t>Tecnologia Educacional</t>
  </si>
  <si>
    <t>ANS</t>
  </si>
  <si>
    <t>15/2022</t>
  </si>
  <si>
    <t>Analista de Business Intelligence (Perfil_07)</t>
  </si>
  <si>
    <t>ANALITICA SOLUCOES INOVADORAS LTDA</t>
  </si>
  <si>
    <t>Analista de Dados (Perfil_07)</t>
  </si>
  <si>
    <t>Arquiteto de Dados  (Perfil_08)</t>
  </si>
  <si>
    <t>Cientista de Dados  (Perfil_10)</t>
  </si>
  <si>
    <t>Engenheiro de Dados (Perfil_03)</t>
  </si>
  <si>
    <t>Especialista em Governança de Dados (Perfil_03)</t>
  </si>
  <si>
    <t>Arquiteto de Nuvem (Perfil_08)</t>
  </si>
  <si>
    <t>TSE</t>
  </si>
  <si>
    <t>11/2023</t>
  </si>
  <si>
    <t>Arquiteto de Dados - Sênior</t>
  </si>
  <si>
    <t>Cientista de Dados - Sênior</t>
  </si>
  <si>
    <t>MEC</t>
  </si>
  <si>
    <t>27/2020</t>
  </si>
  <si>
    <t>007/2021</t>
  </si>
  <si>
    <t>Nível Especialista</t>
  </si>
  <si>
    <t>Nível Intermediário</t>
  </si>
  <si>
    <t>MDS</t>
  </si>
  <si>
    <t>30/2023</t>
  </si>
  <si>
    <t>Administrador de Dados (Sênior)</t>
  </si>
  <si>
    <t>IBROWSE CONSULTORIA e INFORMÁTICA LTDA</t>
  </si>
  <si>
    <t>Analista de Business Intelligence / ETL (Pleno)</t>
  </si>
  <si>
    <t>Analista de Business Intelligence / ETL (Senior)</t>
  </si>
  <si>
    <t>Analista de Business Intelligence / ETL (Especialista)</t>
  </si>
  <si>
    <t>Especialista em Ciência de Dados (Especialista)</t>
  </si>
  <si>
    <t>TCE / RN</t>
  </si>
  <si>
    <t>08/2023</t>
  </si>
  <si>
    <t>PROGRAMADOR JUNIOR</t>
  </si>
  <si>
    <t>Getinfo Soluções Corporativas</t>
  </si>
  <si>
    <t>PROGRAMADOR PLENO</t>
  </si>
  <si>
    <t>PROGRAMADOR SENIOR</t>
  </si>
  <si>
    <t>PROGRAMADOR SENIOR (BI)</t>
  </si>
  <si>
    <t>PROGRAMADOR SENIOR (DEVOPS)</t>
  </si>
  <si>
    <t>ANALISTA DE SISTEMAS PLENO</t>
  </si>
  <si>
    <t>ANALISTA DE SISTEMAS SENIOR</t>
  </si>
  <si>
    <t>TRE / PA</t>
  </si>
  <si>
    <t>56/2023</t>
  </si>
  <si>
    <t>Líder técnico (Desenvolvedor de software - Sênior)</t>
  </si>
  <si>
    <t>WEBSIS TECNOLOGIA E SISTEMAS LTDA</t>
  </si>
  <si>
    <t>Desenvolvedor de software - Pleno I</t>
  </si>
  <si>
    <t>Desenvolvedor de software - Pleno II</t>
  </si>
  <si>
    <t>média</t>
  </si>
  <si>
    <t>mediana</t>
  </si>
  <si>
    <t>ID PERFIL</t>
  </si>
  <si>
    <t>CBO</t>
  </si>
  <si>
    <t>PERFIL PROFISSIONAL</t>
  </si>
  <si>
    <t>Salário</t>
  </si>
  <si>
    <t>Quantidade</t>
  </si>
  <si>
    <t>2124-25</t>
  </si>
  <si>
    <t>Arquiteto de Dados Sênior</t>
  </si>
  <si>
    <t>2122-05</t>
  </si>
  <si>
    <t>Engenheiro de Dados Sênior</t>
  </si>
  <si>
    <t>2123-05</t>
  </si>
  <si>
    <t>Analista de Dados Sênior</t>
  </si>
  <si>
    <t>2112-20</t>
  </si>
  <si>
    <t>Cientista de Dados Sênior</t>
  </si>
  <si>
    <t>1423-30</t>
  </si>
  <si>
    <t>Analista de Business Intelligence Sênior</t>
  </si>
  <si>
    <t>2624-10</t>
  </si>
  <si>
    <t>UI/UX/CX Designer Sênior</t>
  </si>
  <si>
    <t>Especialista em Governança de Dados Sênior</t>
  </si>
  <si>
    <t>Arquiteto de Soluções em Nuvem Sênior</t>
  </si>
  <si>
    <t>Engenheiro de Big Data Sênior</t>
  </si>
  <si>
    <t>Engenheiro de IA Sênior</t>
  </si>
  <si>
    <t>Total</t>
  </si>
  <si>
    <t>PREGÃO N.º ____/2024</t>
  </si>
  <si>
    <t>Nº do Processo</t>
  </si>
  <si>
    <t>PLANILHA DE CUSTOS E FORMAÇÃO DE PREÇOS - PORTARIA SLTI/MPOG Nº 05/2017
E REFORMA TRABALHISTA (Lei 13.467/2017 e MP 808/2017)</t>
  </si>
  <si>
    <t>DADOS PROCESSUAIS</t>
  </si>
  <si>
    <t>1 -</t>
  </si>
  <si>
    <t xml:space="preserve">Processo n.º: </t>
  </si>
  <si>
    <t>2 -</t>
  </si>
  <si>
    <t xml:space="preserve">Pregão Eletrônico n.º: 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</si>
  <si>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</si>
  <si>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</si>
  <si>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</si>
  <si>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</si>
  <si>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</si>
  <si>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</si>
  <si>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</si>
  <si>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</si>
  <si>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</si>
  <si>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BRASÍLIA/DF</t>
  </si>
  <si>
    <t>7 -</t>
  </si>
  <si>
    <t>Prazo de Execução Contratual:</t>
  </si>
  <si>
    <t>MESES</t>
  </si>
  <si>
    <t>12</t>
  </si>
  <si>
    <t>8 -</t>
  </si>
  <si>
    <t>Tipo de Serviço:</t>
  </si>
  <si>
    <t>9 -</t>
  </si>
  <si>
    <t>Unidade de Medida:</t>
  </si>
  <si>
    <t>POSTO DE TRABALHO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</si>
  <si>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</si>
  <si>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</si>
  <si>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</si>
  <si>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</si>
  <si>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</si>
  <si>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</si>
  <si>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CCT/Registro no MTE:</t>
  </si>
  <si>
    <t>14 -</t>
  </si>
  <si>
    <t>Data do Registro no MTE:</t>
  </si>
  <si>
    <t>15 -</t>
  </si>
  <si>
    <t>Data-Base da Categoria:</t>
  </si>
  <si>
    <t>17 -</t>
  </si>
  <si>
    <t>Quantidade de postos:</t>
  </si>
  <si>
    <t>Módulo 1 - Composição da Remuneração</t>
  </si>
  <si>
    <t>Composição da Remuneração</t>
  </si>
  <si>
    <t>Valor (R$)</t>
  </si>
  <si>
    <t>Salário-Base</t>
  </si>
  <si>
    <r>
      <rPr>
        <b/>
        <sz val="10"/>
        <color theme="1"/>
        <rFont val="Times New Roman"/>
        <family val="1"/>
      </rPr>
      <t>Nota1:</t>
    </r>
    <r>
      <rPr>
        <sz val="10"/>
        <color theme="1"/>
        <rFont val="Times New Roman"/>
        <family val="1"/>
      </rPr>
      <t xml:space="preserve"> Informativo de Licitações e Contratos nº 360 do TCU 1. É possível exigir piso salarial mínimo acima daquele estabelecido em convenção coletiva de trabalho, desde que o gestor comprove que os patamares fixados no edital da licitação são compatíveis com os preços pagos pelo mercado para serviços com tarefas de complexidade similar.</t>
    </r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</si>
  <si>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</si>
  <si>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</si>
  <si>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</si>
  <si>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</si>
  <si>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(%)</t>
  </si>
  <si>
    <t>13º (décimo terceiro) Salário</t>
  </si>
  <si>
    <t>Férias e Adicional de Férias</t>
  </si>
  <si>
    <r>
      <rPr>
        <b/>
        <sz val="10"/>
        <color theme="1"/>
        <rFont val="Times New Roman"/>
        <family val="1"/>
      </rPr>
      <t xml:space="preserve">Nota 1: </t>
    </r>
    <r>
      <rPr>
        <sz val="10"/>
        <color theme="1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 (Redação dada pela Instrução Normativa nº 7, de 2018)</t>
    </r>
  </si>
  <si>
    <r>
      <rPr>
        <b/>
        <sz val="10"/>
        <color theme="1"/>
        <rFont val="Times New Roman"/>
        <family val="1"/>
      </rPr>
      <t>Nota 2:</t>
    </r>
    <r>
      <rPr>
        <sz val="10"/>
        <color theme="1"/>
        <rFont val="Times New Roman"/>
        <family val="1"/>
      </rPr>
      <t xml:space="preserve"> O adicional de férias contido no Submódulo 2.1 corresponde a 1/3 (um terço) da remuneração que por sua vez é divido por 12 (doze) conforme Nota 1 acima.</t>
    </r>
  </si>
  <si>
    <r>
      <rPr>
        <b/>
        <sz val="10"/>
        <color theme="1"/>
        <rFont val="Times New Roman"/>
        <family val="1"/>
      </rPr>
      <t>Nota 3:</t>
    </r>
    <r>
      <rPr>
        <sz val="10"/>
        <color theme="1"/>
        <rFont val="Times New Roman"/>
        <family val="1"/>
      </rPr>
      <t xml:space="preserve"> Levando em consideração a vigência contratual,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  </r>
  </si>
  <si>
    <r>
      <rPr>
        <b/>
        <sz val="10"/>
        <color theme="1"/>
        <rFont val="Times New Roman"/>
        <family val="1"/>
      </rPr>
      <t>Nota 4:</t>
    </r>
    <r>
      <rPr>
        <sz val="10"/>
        <color theme="1"/>
        <rFont val="Times New Roman"/>
        <family val="1"/>
      </rPr>
      <t xml:space="preserve"> O percentual da alínea "B" do submódulo 2.1 refere-se ao indicado na IN 05/2017. </t>
    </r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</si>
  <si>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</si>
  <si>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</si>
  <si>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</si>
  <si>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</si>
  <si>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</si>
  <si>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</si>
  <si>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Seguro Acidente de Trabalho (RAT x FAP)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</si>
  <si>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</si>
  <si>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</si>
  <si>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</si>
  <si>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</si>
  <si>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</si>
  <si>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</si>
  <si>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</si>
  <si>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</si>
  <si>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</si>
  <si>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 xml:space="preserve">Total </t>
  </si>
  <si>
    <r>
      <rPr>
        <b/>
        <sz val="10"/>
        <color theme="1"/>
        <rFont val="Times New Roman"/>
        <family val="1"/>
      </rPr>
      <t>Nota 1:</t>
    </r>
    <r>
      <rPr>
        <sz val="10"/>
        <color theme="1"/>
        <rFont val="Times New Roman"/>
        <family val="1"/>
      </rPr>
      <t xml:space="preserve"> Os percentuais dos encargos previdenciários, do FGTS e demais contribuições são aqueles estabelecidos pela legislação vigente.</t>
    </r>
  </si>
  <si>
    <r>
      <rPr>
        <b/>
        <sz val="10"/>
        <color theme="1"/>
        <rFont val="Times New Roman"/>
        <family val="1"/>
      </rPr>
      <t>Nota2:</t>
    </r>
    <r>
      <rPr>
        <sz val="10"/>
        <color theme="1"/>
        <rFont val="Times New Roman"/>
        <family val="1"/>
      </rPr>
      <t xml:space="preserve"> O GILL/RAT, a depender do grau de risco do serviço, irá variar entre 1%, para risco leve, de 2%, para risco médio, e de 3% de risco grave. (Valor Limite: 3 RAT x 2 FAP)</t>
    </r>
  </si>
  <si>
    <r>
      <rPr>
        <b/>
        <sz val="10"/>
        <color theme="1"/>
        <rFont val="Times New Roman"/>
        <family val="1"/>
      </rPr>
      <t>Nota 3:</t>
    </r>
    <r>
      <rPr>
        <sz val="10"/>
        <color theme="1"/>
        <rFont val="Times New Roman"/>
        <family val="1"/>
      </rPr>
      <t xml:space="preserve"> Esses percentuais incidem sobre o Módulo 1, o Submódulo 2.1. (Redação dada pela Instrução Normativa nº 7, de 2018)</t>
    </r>
  </si>
  <si>
    <t>Submódulo 2.3 - Benefícios Mensais e Diários</t>
  </si>
  <si>
    <t>2.3</t>
  </si>
  <si>
    <t>Benefícios Mensais e Diários</t>
  </si>
  <si>
    <t xml:space="preserve">Unitário </t>
  </si>
  <si>
    <t>Transporte (22 dias x 2 (ida e volta))</t>
  </si>
  <si>
    <t>A.1</t>
  </si>
  <si>
    <t>Valor com dedução auxílio transporte sobre o salário base</t>
  </si>
  <si>
    <t>Auxilio creche</t>
  </si>
  <si>
    <t>Fundo de Formação Profissional</t>
  </si>
  <si>
    <t>Auxílio Funeral</t>
  </si>
  <si>
    <t>Outros (especificar)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</si>
  <si>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O valor informado deverá ser o custo real do benefício (descontado o valor eventualmente pago pelo empregado).</t>
    </r>
  </si>
  <si>
    <r>
      <rPr>
        <b/>
        <sz val="10"/>
        <color theme="1"/>
        <rFont val="Times New Roman"/>
        <family val="1"/>
      </rPr>
      <t>Nota2:</t>
    </r>
    <r>
      <rPr>
        <sz val="10"/>
        <color theme="1"/>
        <rFont val="Times New Roman"/>
        <family val="1"/>
      </rPr>
      <t xml:space="preserve"> Observar a previsão dos benefícios contidos em Acordos, Convenções e Dissídios Coletivos de Trabalho e atentar-se ao disposto no art. 6º desta Instrução Normativa.</t>
    </r>
  </si>
  <si>
    <t>Quadro-Resumo do Módulo 2 - Encargos e Benefícios anuais, mensais e diários</t>
  </si>
  <si>
    <t>Encargos e Benefícios Anuais, Mensais e Diários</t>
  </si>
  <si>
    <t>%</t>
  </si>
  <si>
    <t>Módulo 3 - Provisão para Rescisão</t>
  </si>
  <si>
    <t>Provisão para Rescisão</t>
  </si>
  <si>
    <t xml:space="preserve">Aviso Prévio Indenizado </t>
  </si>
  <si>
    <t>Incidência do FGTS sobre o Aviso Prévio Indenizado</t>
  </si>
  <si>
    <t>Multa do FGTS sobre o Aviso Prévio Indenizado</t>
  </si>
  <si>
    <t>Aviso Prévio Trabalhado</t>
  </si>
  <si>
    <t>Incidência dos encargos do submódulo 2.2 sobre o Aviso Prévio Trabalhado</t>
  </si>
  <si>
    <t>Multa do FGTS sobre o Aviso Prévio Trabalhado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</si>
  <si>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Como a multa do FGTS voltou para 40% (foi retirado os 10% em janeiro/2020 que somava 50%- Lei 13.932/2019) então, o COMPRASNET divulgou nota de que esse índice passou para 4%.</t>
    </r>
  </si>
  <si>
    <t>Módulo 4 - Custo de Reposição do Profissional Ausente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</si>
  <si>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Os itens que contemplam o módulo 4 se referem ao custo dos dias trabalhados pelo repositor/substituto, quando o empregado alocado na prestação de serviço estiver ausente, conforme as previsões estabelecidas na legislação.</t>
    </r>
  </si>
  <si>
    <t>Submódulo 4.1 - Ausências Legais</t>
  </si>
  <si>
    <t>4.1</t>
  </si>
  <si>
    <t>Ausências Legais</t>
  </si>
  <si>
    <t>Substituto nas Férias</t>
  </si>
  <si>
    <t xml:space="preserve">Substituto nas Ausências legais      </t>
  </si>
  <si>
    <t xml:space="preserve">Substituto nas Licença-paternidade   </t>
  </si>
  <si>
    <t xml:space="preserve">Substituto nas Ausência por acidente de trabalho         </t>
  </si>
  <si>
    <t>Afastamento Maternidade</t>
  </si>
  <si>
    <r>
      <rPr>
        <b/>
        <sz val="10"/>
        <rFont val="Times New Roman"/>
        <family val="1"/>
      </rPr>
      <t xml:space="preserve">Nota1: </t>
    </r>
    <r>
      <rPr>
        <sz val="10"/>
        <color rgb="FFFF0000"/>
        <rFont val="Times New Roman"/>
        <family val="1"/>
      </rPr>
      <t>Observar se haverá substituição para ausência de férias, licença-paternidade e ausências legais em período menor de 30 dias.</t>
    </r>
  </si>
  <si>
    <r>
      <rPr>
        <b/>
        <sz val="10"/>
        <rFont val="Times New Roman"/>
        <family val="1"/>
      </rPr>
      <t>Nota2:</t>
    </r>
    <r>
      <rPr>
        <sz val="10"/>
        <rFont val="Times New Roman"/>
        <family val="1"/>
      </rPr>
      <t xml:space="preserve"> Esses percentuais costumam ser baseados em histórico de incidência de cada empresa, assim, para realizar a estimativa, foram utilizados percentuais levantados com base nas contratações similares, obtidas na pesquisa de preços.</t>
    </r>
  </si>
  <si>
    <t>Submódulo 4.2 - Intrajornada</t>
  </si>
  <si>
    <t>4.2</t>
  </si>
  <si>
    <t>Intrajornada</t>
  </si>
  <si>
    <t>Intervalo para repouso e alimentação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</si>
  <si>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Não haverá substituto para cobertura de Intervalo Intrajornada</t>
    </r>
  </si>
  <si>
    <t>Quadro-Resumo do Módulo 4 - Custo de Reposição do Profissional Ausente</t>
  </si>
  <si>
    <t>Custo de Reposição do Profissional Ausente</t>
  </si>
  <si>
    <t>-</t>
  </si>
  <si>
    <r>
      <rPr>
        <b/>
        <sz val="10"/>
        <color theme="1"/>
        <rFont val="Times New Roman"/>
        <family val="1"/>
      </rPr>
      <t xml:space="preserve">Nota 1: </t>
    </r>
    <r>
      <rPr>
        <sz val="10"/>
        <color theme="1"/>
        <rFont val="Times New Roman"/>
        <family val="1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</si>
  <si>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t>Módulo 5 - Insumos Diversos</t>
  </si>
  <si>
    <t>Insumos Diversos</t>
  </si>
  <si>
    <t>Uniformes</t>
  </si>
  <si>
    <t>Materiais</t>
  </si>
  <si>
    <t>Equipamentos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</si>
  <si>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Valores mensais por empregado.</t>
    </r>
  </si>
  <si>
    <t>Módulo 6 - Custos Indiretos, Tributos e Lucro</t>
  </si>
  <si>
    <t>Custos Indiretos, Tributos e Lucro</t>
  </si>
  <si>
    <t>Custos Indiretos</t>
  </si>
  <si>
    <t>Total custo indireto + Lucro</t>
  </si>
  <si>
    <t>Tributos</t>
  </si>
  <si>
    <t>C.1. PIS</t>
  </si>
  <si>
    <t>C.2. COFINS</t>
  </si>
  <si>
    <t>C.3. ISS</t>
  </si>
  <si>
    <t>C.4. CPRB</t>
  </si>
  <si>
    <t>Total dos Tributos</t>
  </si>
  <si>
    <t>Total do Módulo 6</t>
  </si>
  <si>
    <r>
      <rPr>
        <b/>
        <sz val="10"/>
        <color theme="1"/>
        <rFont val="Times New Roman"/>
        <family val="1"/>
      </rPr>
      <t xml:space="preserve">Nota1: </t>
    </r>
    <r>
      <rPr>
        <sz val="10"/>
        <color theme="1"/>
        <rFont val="Times New Roman"/>
        <family val="1"/>
      </rPr>
      <t>Custos Indiretos e lucro- Percentual definido a critério da empresa licitante.</t>
    </r>
  </si>
  <si>
    <r>
      <rPr>
        <b/>
        <sz val="10"/>
        <color theme="1"/>
        <rFont val="Times New Roman"/>
        <family val="1"/>
      </rPr>
      <t>Nota3:</t>
    </r>
    <r>
      <rPr>
        <sz val="10"/>
        <color theme="1"/>
        <rFont val="Times New Roman"/>
        <family val="1"/>
      </rPr>
      <t xml:space="preserve"> Com relação aos tributos, utilizou-se os percentuais mais praticados pelas empresas nas contratações similares.</t>
    </r>
  </si>
  <si>
    <r>
      <rPr>
        <b/>
        <sz val="10"/>
        <rFont val="Times New Roman"/>
        <family val="1"/>
      </rPr>
      <t>Nota4:</t>
    </r>
    <r>
      <rPr>
        <sz val="10"/>
        <rFont val="Times New Roman"/>
        <family val="1"/>
      </rPr>
      <t> Custos Indiretos, Tributos e Lucro por empregado.</t>
    </r>
  </si>
  <si>
    <r>
      <rPr>
        <b/>
        <sz val="10"/>
        <rFont val="Times New Roman"/>
        <family val="1"/>
      </rPr>
      <t>Nota 5: </t>
    </r>
    <r>
      <rPr>
        <sz val="10"/>
        <rFont val="Times New Roman"/>
        <family val="1"/>
      </rPr>
      <t>O valor referente a tributos é obtido aplicando-se o percentual sobre o valor do faturamento.</t>
    </r>
  </si>
  <si>
    <t>2. QUADRO-RESUMO DO CUSTO POR EMPREGADO</t>
  </si>
  <si>
    <t>Mão de obra vinculada à execução contratual (valor por empregado)</t>
  </si>
  <si>
    <t>Subtotal (A + B + C + D + E)</t>
  </si>
  <si>
    <t>Módulo 6 – Custos Indiretos, Tributos e Lucro</t>
  </si>
  <si>
    <t xml:space="preserve">Valor Total por Empregado </t>
  </si>
  <si>
    <t>Valor Total por Empregado Anual</t>
  </si>
  <si>
    <t xml:space="preserve">Valor Global Anual total de postos </t>
  </si>
  <si>
    <t>CÁLCULO DO FATOR K:</t>
  </si>
  <si>
    <t>O Fator K é um parâmetro usual de mercado para se estimar o custo de um serviço com base na remuneração do profissional que prestaria o serviço. Não existe um percentual fixo para o Fator K, pois este depende da estrutura de composição de preço definida tanto por requisitos legais quanto estratégicos da empresa.</t>
  </si>
  <si>
    <t>Nesse contexto, o TCU, conforme Acórdãos nº 1.753/2008 e nº 289/2018 - Plenário, entre outros, destaca como referência de custo, o Fator K, indicador de economicidade aplicado aos dispêndios com serviços terceirizados de natureza continuada, que corresponde à razão entre o custo total de um trabalhador (remuneração, encargos sociais, insumos, reserva técnica, despesas operacionais/administrativas, lucro e tributos) e sua própria remuneração. O Fator K, portanto, indica quantos reais são pagos pela Administração à contratada para cada real pago por esta ao trabalhador.</t>
  </si>
  <si>
    <t>Outros</t>
  </si>
  <si>
    <r>
      <rPr>
        <b/>
        <sz val="10"/>
        <color theme="1"/>
        <rFont val="Times New Roman"/>
        <family val="1"/>
      </rPr>
      <t>Nota3</t>
    </r>
    <r>
      <rPr>
        <b/>
        <sz val="10"/>
        <color rgb="FF000000"/>
        <rFont val="Arial Nova Cond Light"/>
        <family val="2"/>
      </rPr>
      <t>:</t>
    </r>
    <r>
      <rPr>
        <sz val="10"/>
        <color rgb="FF000000"/>
        <rFont val="Arial Nova Cond Light"/>
        <family val="2"/>
      </rPr>
      <t xml:space="preserve"> Em relação ao item A, não aplicável em virtude do valor do salário.</t>
    </r>
  </si>
  <si>
    <r>
      <rPr>
        <b/>
        <sz val="10"/>
        <color theme="1"/>
        <rFont val="Times New Roman"/>
        <family val="1"/>
      </rPr>
      <t>Nota2:</t>
    </r>
    <r>
      <rPr>
        <sz val="10"/>
        <color theme="1"/>
        <rFont val="Times New Roman"/>
        <family val="1"/>
      </rPr>
      <t xml:space="preserve"> Para fins de estimativa de custo global, nas alíneas "A" e "B" do módulo 6 aplicou-se o percentual de 5,10% para o lucro e para os custos indiretos o percentual de 3,32% (para esses valores foi levado em consideração a média dos lucros dos certames realizados pelo FNDE e outros certames em que a alocação se deu por posto de trabalho). (na guia "Perc. Lucro e Custos Indiretos" contém os certames utilizados na  pesquisa).</t>
    </r>
  </si>
  <si>
    <t>Perfil 1</t>
  </si>
  <si>
    <t>Perfil 2</t>
  </si>
  <si>
    <t>Perfil 3</t>
  </si>
  <si>
    <t>Perfil 4</t>
  </si>
  <si>
    <t>Perfil 5</t>
  </si>
  <si>
    <t>Perfil 6</t>
  </si>
  <si>
    <t>Perfil 7</t>
  </si>
  <si>
    <t>Perfil 8</t>
  </si>
  <si>
    <t>Perfil 9</t>
  </si>
  <si>
    <t>Perfil 10</t>
  </si>
  <si>
    <t>Contratos do FNDE</t>
  </si>
  <si>
    <t>Benefício</t>
  </si>
  <si>
    <t>CT 92/2021 - DigiSystem</t>
  </si>
  <si>
    <t>CT 358/2019 - G4F</t>
  </si>
  <si>
    <t>Média</t>
  </si>
  <si>
    <t>Auxílio Alimentação</t>
  </si>
  <si>
    <t>Assistência Médica</t>
  </si>
  <si>
    <t>Fonte: Planilha de repactuação dos contratos</t>
  </si>
  <si>
    <t>Contratos</t>
  </si>
  <si>
    <t>Processo</t>
  </si>
  <si>
    <t>SEI nº</t>
  </si>
  <si>
    <t>92/2021 - DigiSystem</t>
  </si>
  <si>
    <t>23034.035381/2024-31</t>
  </si>
  <si>
    <t>358/2019 - G4F</t>
  </si>
  <si>
    <t>23034.033353/2024-80</t>
  </si>
  <si>
    <t>Auxílio-Refeição/Alimentação (22 dias) (R$ 589,78)</t>
  </si>
  <si>
    <t>Assistência Médica e Familiar</t>
  </si>
  <si>
    <r>
      <rPr>
        <b/>
        <sz val="10"/>
        <color theme="1"/>
        <rFont val="Times New Roman"/>
        <family val="1"/>
      </rPr>
      <t>Nota4</t>
    </r>
    <r>
      <rPr>
        <b/>
        <sz val="10"/>
        <color rgb="FF000000"/>
        <rFont val="Arial Nova Cond Light"/>
        <family val="2"/>
      </rPr>
      <t xml:space="preserve">: </t>
    </r>
    <r>
      <rPr>
        <sz val="10"/>
        <color rgb="FF000000"/>
        <rFont val="Arial Nova Cond Light"/>
        <family val="2"/>
      </rPr>
      <t>Em relação aos itens  B e C os valores aplicados estão relacionados a Média de custo dos benefícios praticados nas contratações do próprio FNDE</t>
    </r>
  </si>
  <si>
    <t>Valor (R$) Perfil 01</t>
  </si>
  <si>
    <t>Valor (R$) Perfil 03</t>
  </si>
  <si>
    <t>Valor (R$) Perfil 02</t>
  </si>
  <si>
    <t>Valor (R$) Perfil 04</t>
  </si>
  <si>
    <t>Valor (R$) Perfil 05</t>
  </si>
  <si>
    <t>Valor (R$) Perfil 06</t>
  </si>
  <si>
    <t>Valor (R$) Perfil 07</t>
  </si>
  <si>
    <t>Valor (R$) Perfil 08</t>
  </si>
  <si>
    <t>Valor (R$) Perfil 09</t>
  </si>
  <si>
    <t>Valor (R$) Perfil 10</t>
  </si>
  <si>
    <t>DF</t>
  </si>
  <si>
    <t>Custo Anual do Perfil</t>
  </si>
  <si>
    <t>(D x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</si>
</sst>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&quot;R$ &quot;* #,##0.00_);_(&quot;R$ &quot;* \(#,##0.00\);_(&quot;R$ &quot;* &quot;-&quot;??_);_(@_)"/>
    <numFmt numFmtId="166" formatCode="0.000000000000"/>
    <numFmt numFmtId="167" formatCode="_-&quot;R$&quot;* #,##0.00_-;\-&quot;R$&quot;* #,##0.00_-;_-&quot;R$&quot;* &quot;-&quot;??_-;_-@_-"/>
    <numFmt numFmtId="168" formatCode="0.00000"/>
    <numFmt numFmtId="169" formatCode="&quot;R$&quot;\ #,##0.00"/>
    <numFmt numFmtId="170" formatCode="0.00000000000"/>
    <numFmt numFmtId="171" formatCode="#,##0.0000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mbria"/>
      <family val="1"/>
    </font>
    <font>
      <b/>
      <sz val="12"/>
      <name val="Cambria"/>
      <family val="1"/>
    </font>
    <font>
      <b/>
      <sz val="11"/>
      <name val="Cambria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9"/>
      <color indexed="10"/>
      <name val="Geneva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b/>
      <strike/>
      <sz val="12"/>
      <color theme="1"/>
      <name val="Times New Roman"/>
      <family val="1"/>
    </font>
    <font>
      <strike/>
      <sz val="12"/>
      <color theme="1"/>
      <name val="Times New Roman"/>
      <family val="1"/>
    </font>
    <font>
      <sz val="11"/>
      <color rgb="FFFF0000"/>
      <name val="Cambria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Arial Nova Cond"/>
      <family val="2"/>
    </font>
    <font>
      <sz val="8"/>
      <color rgb="FF000000"/>
      <name val="Arial Nova Cond"/>
      <family val="2"/>
    </font>
    <font>
      <b/>
      <sz val="11"/>
      <color rgb="FFFFFFFF"/>
      <name val="Arial Nova Cond"/>
      <family val="2"/>
    </font>
    <font>
      <sz val="11"/>
      <color rgb="FF000000"/>
      <name val="Arial Nova Cond"/>
      <family val="2"/>
    </font>
    <font>
      <sz val="11"/>
      <color theme="1"/>
      <name val="Arial Nova Cond"/>
      <family val="2"/>
    </font>
    <font>
      <b/>
      <sz val="11"/>
      <color rgb="FF000000"/>
      <name val="Arial Nova Cond"/>
      <family val="2"/>
    </font>
    <font>
      <sz val="12"/>
      <color rgb="FF000000"/>
      <name val="Arial Nova Cond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b/>
      <sz val="16"/>
      <color rgb="FFFF0000"/>
      <name val="Calibri"/>
      <family val="2"/>
      <scheme val="minor"/>
    </font>
    <font>
      <sz val="8"/>
      <color rgb="FFFFFFFF"/>
      <name val="Arial Nova Cond"/>
      <family val="2"/>
    </font>
    <font>
      <b/>
      <sz val="8"/>
      <color rgb="FFFFC000"/>
      <name val="Arial Nova Cond"/>
      <family val="2"/>
    </font>
    <font>
      <sz val="8"/>
      <color rgb="FFFFC000"/>
      <name val="Arial Nova Cond"/>
      <family val="2"/>
    </font>
    <font>
      <b/>
      <sz val="9"/>
      <color rgb="FFFFC000"/>
      <name val="Arial Nova Cond"/>
      <family val="2"/>
    </font>
    <font>
      <sz val="8"/>
      <color rgb="FF191C2D"/>
      <name val="Arial Nova Cond"/>
      <family val="2"/>
    </font>
    <font>
      <sz val="8"/>
      <color rgb="FF404040"/>
      <name val="Arial Nova Cond"/>
      <family val="2"/>
    </font>
    <font>
      <b/>
      <sz val="8"/>
      <color rgb="FF156082"/>
      <name val="Arial Nova Cond"/>
      <family val="2"/>
    </font>
    <font>
      <b/>
      <sz val="9"/>
      <color rgb="FFFFFFFF"/>
      <name val="Arial Nova Cond"/>
      <family val="2"/>
    </font>
    <font>
      <sz val="9"/>
      <color theme="1"/>
      <name val="Arial Nova Cond"/>
      <family val="2"/>
    </font>
    <font>
      <sz val="9"/>
      <color rgb="FF000000"/>
      <name val="Arial Nova Cond"/>
      <family val="2"/>
    </font>
    <font>
      <sz val="10"/>
      <color rgb="FF000000"/>
      <name val="Arial Nova Cond"/>
      <family val="2"/>
    </font>
    <font>
      <u/>
      <sz val="11"/>
      <color theme="10"/>
      <name val="Calibri"/>
      <family val="2"/>
    </font>
    <font>
      <b/>
      <sz val="10"/>
      <color rgb="FF000000"/>
      <name val="Arial Nova Cond"/>
      <family val="2"/>
    </font>
    <font>
      <b/>
      <sz val="10"/>
      <color rgb="FF000000"/>
      <name val="Arial Nova Cond Light"/>
      <family val="2"/>
    </font>
    <font>
      <sz val="10"/>
      <color rgb="FF000000"/>
      <name val="Arial Nova Cond Light"/>
      <family val="2"/>
    </font>
    <font>
      <b/>
      <sz val="12"/>
      <color rgb="FFFF0000"/>
      <name val="Times New Roman"/>
      <family val="1"/>
    </font>
    <font>
      <b/>
      <sz val="10"/>
      <color rgb="FF0070C0"/>
      <name val="Arial Nova Cond Light"/>
      <family val="2"/>
    </font>
    <font>
      <b/>
      <sz val="11"/>
      <color theme="0"/>
      <name val="Arial Nova Cond"/>
      <family val="2"/>
    </font>
    <font>
      <b/>
      <sz val="11"/>
      <color theme="1"/>
      <name val="Arial Nova Cond"/>
      <family val="2"/>
    </font>
  </fonts>
  <fills count="2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598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ECA"/>
        <bgColor indexed="64"/>
      </patternFill>
    </fill>
    <fill>
      <patternFill patternType="solid">
        <fgColor rgb="FFFFDD95"/>
        <bgColor indexed="64"/>
      </patternFill>
    </fill>
    <fill>
      <patternFill patternType="solid">
        <fgColor rgb="FFFFCC60"/>
        <bgColor indexed="64"/>
      </patternFill>
    </fill>
    <fill>
      <patternFill patternType="solid">
        <fgColor rgb="FF006F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5988"/>
      </top>
      <bottom/>
      <diagonal/>
    </border>
    <border>
      <left/>
      <right/>
      <top style="medium">
        <color rgb="FF005988"/>
      </top>
      <bottom style="medium">
        <color rgb="FF005988"/>
      </bottom>
      <diagonal/>
    </border>
    <border>
      <left/>
      <right/>
      <top/>
      <bottom style="medium">
        <color rgb="FF005988"/>
      </bottom>
      <diagonal/>
    </border>
    <border>
      <left/>
      <right/>
      <top/>
      <bottom style="thick">
        <color rgb="FF005988"/>
      </bottom>
      <diagonal/>
    </border>
    <border>
      <left/>
      <right/>
      <top style="thick">
        <color rgb="FF005988"/>
      </top>
      <bottom/>
      <diagonal/>
    </border>
    <border>
      <left style="medium">
        <color rgb="FF006FC0"/>
      </left>
      <right style="medium">
        <color rgb="FF006FC0"/>
      </right>
      <top style="medium">
        <color rgb="FF006FC0"/>
      </top>
      <bottom/>
      <diagonal/>
    </border>
    <border>
      <left/>
      <right style="medium">
        <color rgb="FF006FC0"/>
      </right>
      <top style="medium">
        <color rgb="FF006FC0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ill="0" applyBorder="0" applyAlignment="0" applyProtection="0"/>
    <xf numFmtId="164" fontId="8" fillId="0" borderId="0" applyFill="0" applyBorder="0" applyAlignment="0" applyProtection="0"/>
    <xf numFmtId="0" fontId="9" fillId="0" borderId="0"/>
    <xf numFmtId="0" fontId="12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26" fillId="0" borderId="0"/>
    <xf numFmtId="9" fontId="2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3" fontId="5" fillId="0" borderId="0" xfId="1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4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5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right" vertical="center"/>
    </xf>
    <xf numFmtId="0" fontId="23" fillId="0" borderId="0" xfId="0" applyFont="1" applyAlignment="1">
      <alignment horizontal="left" wrapText="1"/>
    </xf>
    <xf numFmtId="0" fontId="14" fillId="3" borderId="0" xfId="0" applyFont="1" applyFill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6" fillId="0" borderId="0" xfId="17"/>
    <xf numFmtId="0" fontId="29" fillId="8" borderId="10" xfId="17" applyFont="1" applyFill="1" applyBorder="1" applyAlignment="1">
      <alignment horizontal="center" vertical="center"/>
    </xf>
    <xf numFmtId="0" fontId="29" fillId="8" borderId="10" xfId="17" applyFont="1" applyFill="1" applyBorder="1"/>
    <xf numFmtId="0" fontId="29" fillId="8" borderId="15" xfId="17" applyFont="1" applyFill="1" applyBorder="1" applyAlignment="1">
      <alignment horizontal="center" vertical="center"/>
    </xf>
    <xf numFmtId="0" fontId="29" fillId="8" borderId="16" xfId="17" applyFont="1" applyFill="1" applyBorder="1" applyAlignment="1">
      <alignment horizontal="center" vertical="center"/>
    </xf>
    <xf numFmtId="0" fontId="29" fillId="8" borderId="17" xfId="17" applyFont="1" applyFill="1" applyBorder="1" applyAlignment="1">
      <alignment horizontal="center" vertical="center"/>
    </xf>
    <xf numFmtId="0" fontId="30" fillId="0" borderId="0" xfId="17" applyFont="1"/>
    <xf numFmtId="0" fontId="31" fillId="0" borderId="10" xfId="17" applyFont="1" applyBorder="1" applyAlignment="1">
      <alignment horizontal="left" vertical="center" wrapText="1"/>
    </xf>
    <xf numFmtId="10" fontId="30" fillId="0" borderId="18" xfId="17" applyNumberFormat="1" applyFont="1" applyBorder="1" applyAlignment="1">
      <alignment horizontal="center" vertical="center"/>
    </xf>
    <xf numFmtId="10" fontId="30" fillId="0" borderId="10" xfId="17" applyNumberFormat="1" applyFont="1" applyBorder="1" applyAlignment="1">
      <alignment horizontal="center" vertical="center"/>
    </xf>
    <xf numFmtId="0" fontId="31" fillId="0" borderId="10" xfId="17" applyFont="1" applyBorder="1" applyAlignment="1">
      <alignment horizontal="justify" vertical="center" wrapText="1"/>
    </xf>
    <xf numFmtId="10" fontId="32" fillId="0" borderId="10" xfId="17" applyNumberFormat="1" applyFont="1" applyBorder="1" applyAlignment="1">
      <alignment horizontal="center" vertical="center"/>
    </xf>
    <xf numFmtId="10" fontId="30" fillId="0" borderId="21" xfId="17" applyNumberFormat="1" applyFont="1" applyBorder="1" applyAlignment="1">
      <alignment horizontal="center" vertical="center"/>
    </xf>
    <xf numFmtId="0" fontId="30" fillId="0" borderId="9" xfId="17" applyFont="1" applyBorder="1" applyAlignment="1">
      <alignment horizontal="justify" vertical="center"/>
    </xf>
    <xf numFmtId="10" fontId="30" fillId="0" borderId="22" xfId="17" applyNumberFormat="1" applyFont="1" applyBorder="1" applyAlignment="1">
      <alignment horizontal="center" vertical="center"/>
    </xf>
    <xf numFmtId="0" fontId="30" fillId="0" borderId="10" xfId="17" applyFont="1" applyBorder="1" applyAlignment="1">
      <alignment horizontal="justify" vertical="center"/>
    </xf>
    <xf numFmtId="0" fontId="30" fillId="0" borderId="24" xfId="17" applyFont="1" applyBorder="1" applyAlignment="1">
      <alignment horizontal="justify" vertical="center"/>
    </xf>
    <xf numFmtId="10" fontId="30" fillId="0" borderId="25" xfId="17" applyNumberFormat="1" applyFont="1" applyBorder="1" applyAlignment="1">
      <alignment horizontal="center" vertical="center"/>
    </xf>
    <xf numFmtId="0" fontId="30" fillId="0" borderId="27" xfId="17" applyFont="1" applyBorder="1" applyAlignment="1">
      <alignment horizontal="justify" vertical="center"/>
    </xf>
    <xf numFmtId="2" fontId="33" fillId="9" borderId="0" xfId="17" applyNumberFormat="1" applyFont="1" applyFill="1" applyAlignment="1">
      <alignment horizontal="center"/>
    </xf>
    <xf numFmtId="0" fontId="33" fillId="9" borderId="0" xfId="17" applyFont="1" applyFill="1" applyAlignment="1">
      <alignment horizontal="center"/>
    </xf>
    <xf numFmtId="0" fontId="30" fillId="0" borderId="16" xfId="17" applyFont="1" applyBorder="1" applyAlignment="1">
      <alignment horizontal="justify" vertical="center"/>
    </xf>
    <xf numFmtId="10" fontId="30" fillId="0" borderId="29" xfId="17" applyNumberFormat="1" applyFont="1" applyBorder="1" applyAlignment="1">
      <alignment horizontal="center" vertical="center"/>
    </xf>
    <xf numFmtId="10" fontId="30" fillId="10" borderId="10" xfId="18" applyNumberFormat="1" applyFont="1" applyFill="1" applyBorder="1" applyAlignment="1">
      <alignment horizontal="center" vertical="center"/>
    </xf>
    <xf numFmtId="0" fontId="32" fillId="11" borderId="10" xfId="17" applyFont="1" applyFill="1" applyBorder="1"/>
    <xf numFmtId="10" fontId="32" fillId="11" borderId="10" xfId="17" applyNumberFormat="1" applyFont="1" applyFill="1" applyBorder="1" applyAlignment="1">
      <alignment horizontal="center" vertical="center"/>
    </xf>
    <xf numFmtId="0" fontId="32" fillId="0" borderId="10" xfId="17" applyFont="1" applyBorder="1" applyAlignment="1">
      <alignment horizontal="left" vertical="center"/>
    </xf>
    <xf numFmtId="0" fontId="30" fillId="0" borderId="0" xfId="17" applyFont="1" applyAlignment="1">
      <alignment horizontal="center" vertical="center"/>
    </xf>
    <xf numFmtId="0" fontId="34" fillId="0" borderId="0" xfId="19"/>
    <xf numFmtId="0" fontId="4" fillId="14" borderId="10" xfId="0" applyFont="1" applyFill="1" applyBorder="1" applyAlignment="1">
      <alignment horizontal="center" vertical="center" wrapText="1"/>
    </xf>
    <xf numFmtId="0" fontId="4" fillId="14" borderId="11" xfId="0" applyFont="1" applyFill="1" applyBorder="1" applyAlignment="1">
      <alignment horizontal="center" vertical="center" wrapText="1"/>
    </xf>
    <xf numFmtId="0" fontId="4" fillId="14" borderId="12" xfId="0" applyFont="1" applyFill="1" applyBorder="1" applyAlignment="1">
      <alignment horizontal="center" vertical="center"/>
    </xf>
    <xf numFmtId="44" fontId="3" fillId="14" borderId="12" xfId="2" applyFont="1" applyFill="1" applyBorder="1" applyAlignment="1">
      <alignment horizontal="center" vertical="center"/>
    </xf>
    <xf numFmtId="44" fontId="25" fillId="14" borderId="13" xfId="2" applyFont="1" applyFill="1" applyBorder="1" applyAlignment="1">
      <alignment horizontal="center" vertical="center"/>
    </xf>
    <xf numFmtId="0" fontId="36" fillId="0" borderId="0" xfId="0" applyFont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38" fillId="15" borderId="31" xfId="17" applyFont="1" applyFill="1" applyBorder="1" applyAlignment="1">
      <alignment vertical="center" wrapText="1"/>
    </xf>
    <xf numFmtId="0" fontId="39" fillId="15" borderId="0" xfId="17" applyFont="1" applyFill="1" applyAlignment="1">
      <alignment horizontal="center" vertical="center" wrapText="1"/>
    </xf>
    <xf numFmtId="0" fontId="40" fillId="15" borderId="32" xfId="17" applyFont="1" applyFill="1" applyBorder="1" applyAlignment="1">
      <alignment horizontal="center" vertical="center" wrapText="1"/>
    </xf>
    <xf numFmtId="0" fontId="39" fillId="15" borderId="32" xfId="17" applyFont="1" applyFill="1" applyBorder="1" applyAlignment="1">
      <alignment horizontal="center" vertical="center" wrapText="1"/>
    </xf>
    <xf numFmtId="0" fontId="42" fillId="16" borderId="32" xfId="17" applyFont="1" applyFill="1" applyBorder="1" applyAlignment="1">
      <alignment horizontal="center" vertical="center" wrapText="1"/>
    </xf>
    <xf numFmtId="0" fontId="41" fillId="16" borderId="32" xfId="17" applyFont="1" applyFill="1" applyBorder="1" applyAlignment="1">
      <alignment horizontal="right" vertical="center" wrapText="1"/>
    </xf>
    <xf numFmtId="0" fontId="41" fillId="16" borderId="32" xfId="17" applyFont="1" applyFill="1" applyBorder="1" applyAlignment="1">
      <alignment horizontal="center" vertical="center" wrapText="1"/>
    </xf>
    <xf numFmtId="0" fontId="28" fillId="17" borderId="32" xfId="17" applyFont="1" applyFill="1" applyBorder="1" applyAlignment="1">
      <alignment horizontal="center" vertical="center" wrapText="1"/>
    </xf>
    <xf numFmtId="8" fontId="41" fillId="18" borderId="32" xfId="17" applyNumberFormat="1" applyFont="1" applyFill="1" applyBorder="1" applyAlignment="1">
      <alignment horizontal="center" vertical="center" wrapText="1"/>
    </xf>
    <xf numFmtId="8" fontId="41" fillId="19" borderId="32" xfId="17" applyNumberFormat="1" applyFont="1" applyFill="1" applyBorder="1" applyAlignment="1">
      <alignment horizontal="center" vertical="center" wrapText="1"/>
    </xf>
    <xf numFmtId="0" fontId="41" fillId="16" borderId="33" xfId="17" applyFont="1" applyFill="1" applyBorder="1" applyAlignment="1">
      <alignment horizontal="center" vertical="center" wrapText="1"/>
    </xf>
    <xf numFmtId="0" fontId="41" fillId="16" borderId="33" xfId="17" applyFont="1" applyFill="1" applyBorder="1" applyAlignment="1">
      <alignment horizontal="right" vertical="center" wrapText="1"/>
    </xf>
    <xf numFmtId="0" fontId="41" fillId="19" borderId="0" xfId="17" applyFont="1" applyFill="1" applyAlignment="1">
      <alignment horizontal="center" vertical="center" wrapText="1"/>
    </xf>
    <xf numFmtId="0" fontId="43" fillId="19" borderId="34" xfId="17" applyFont="1" applyFill="1" applyBorder="1" applyAlignment="1">
      <alignment horizontal="center" vertical="center" wrapText="1"/>
    </xf>
    <xf numFmtId="8" fontId="43" fillId="19" borderId="0" xfId="17" applyNumberFormat="1" applyFont="1" applyFill="1" applyAlignment="1">
      <alignment horizontal="center" vertical="center" wrapText="1"/>
    </xf>
    <xf numFmtId="0" fontId="41" fillId="19" borderId="33" xfId="17" applyFont="1" applyFill="1" applyBorder="1" applyAlignment="1">
      <alignment horizontal="center" vertical="center" wrapText="1"/>
    </xf>
    <xf numFmtId="0" fontId="28" fillId="19" borderId="33" xfId="17" applyFont="1" applyFill="1" applyBorder="1" applyAlignment="1">
      <alignment vertical="center" wrapText="1"/>
    </xf>
    <xf numFmtId="8" fontId="43" fillId="19" borderId="33" xfId="17" applyNumberFormat="1" applyFont="1" applyFill="1" applyBorder="1" applyAlignment="1">
      <alignment horizontal="center" vertical="center" wrapText="1"/>
    </xf>
    <xf numFmtId="0" fontId="26" fillId="0" borderId="0" xfId="17" applyAlignment="1">
      <alignment horizontal="justify"/>
    </xf>
    <xf numFmtId="0" fontId="44" fillId="20" borderId="35" xfId="17" applyFont="1" applyFill="1" applyBorder="1" applyAlignment="1">
      <alignment horizontal="center" vertical="center" wrapText="1"/>
    </xf>
    <xf numFmtId="0" fontId="44" fillId="20" borderId="36" xfId="17" applyFont="1" applyFill="1" applyBorder="1" applyAlignment="1">
      <alignment horizontal="center" vertical="center" wrapText="1"/>
    </xf>
    <xf numFmtId="0" fontId="45" fillId="0" borderId="37" xfId="17" applyFont="1" applyBorder="1" applyAlignment="1">
      <alignment horizontal="center" vertical="center" wrapText="1"/>
    </xf>
    <xf numFmtId="0" fontId="45" fillId="0" borderId="37" xfId="17" applyFont="1" applyBorder="1" applyAlignment="1">
      <alignment horizontal="left" vertical="center" wrapText="1" indent="2"/>
    </xf>
    <xf numFmtId="167" fontId="46" fillId="10" borderId="38" xfId="17" applyNumberFormat="1" applyFont="1" applyFill="1" applyBorder="1" applyAlignment="1">
      <alignment horizontal="center" vertical="center" wrapText="1"/>
    </xf>
    <xf numFmtId="0" fontId="47" fillId="0" borderId="10" xfId="17" applyFont="1" applyBorder="1" applyAlignment="1">
      <alignment horizontal="center" vertical="center"/>
    </xf>
    <xf numFmtId="0" fontId="47" fillId="0" borderId="16" xfId="17" applyFont="1" applyBorder="1" applyAlignment="1">
      <alignment horizontal="center" vertical="center"/>
    </xf>
    <xf numFmtId="0" fontId="47" fillId="0" borderId="27" xfId="17" applyFont="1" applyBorder="1" applyAlignment="1">
      <alignment horizontal="center" vertical="center"/>
    </xf>
    <xf numFmtId="8" fontId="41" fillId="21" borderId="32" xfId="17" applyNumberFormat="1" applyFont="1" applyFill="1" applyBorder="1" applyAlignment="1">
      <alignment horizontal="center" vertical="center" wrapText="1"/>
    </xf>
    <xf numFmtId="10" fontId="30" fillId="0" borderId="20" xfId="17" applyNumberFormat="1" applyFont="1" applyBorder="1" applyAlignment="1">
      <alignment horizontal="center" vertical="center"/>
    </xf>
    <xf numFmtId="10" fontId="30" fillId="0" borderId="17" xfId="17" applyNumberFormat="1" applyFont="1" applyBorder="1" applyAlignment="1">
      <alignment horizontal="center" vertical="center"/>
    </xf>
    <xf numFmtId="0" fontId="30" fillId="0" borderId="10" xfId="17" applyFont="1" applyBorder="1" applyAlignment="1">
      <alignment horizontal="justify" vertical="center" wrapText="1"/>
    </xf>
    <xf numFmtId="0" fontId="30" fillId="0" borderId="17" xfId="17" applyFont="1" applyBorder="1" applyAlignment="1">
      <alignment horizontal="justify" vertical="center"/>
    </xf>
    <xf numFmtId="4" fontId="0" fillId="0" borderId="0" xfId="0" applyNumberFormat="1"/>
    <xf numFmtId="44" fontId="3" fillId="0" borderId="0" xfId="0" applyNumberFormat="1" applyFont="1"/>
    <xf numFmtId="9" fontId="3" fillId="0" borderId="0" xfId="20" applyFont="1"/>
    <xf numFmtId="44" fontId="3" fillId="0" borderId="0" xfId="2" applyFont="1"/>
    <xf numFmtId="168" fontId="3" fillId="0" borderId="10" xfId="0" applyNumberFormat="1" applyFont="1" applyBorder="1" applyAlignment="1">
      <alignment horizontal="center" vertical="center" wrapText="1"/>
    </xf>
    <xf numFmtId="0" fontId="28" fillId="16" borderId="31" xfId="0" applyFont="1" applyFill="1" applyBorder="1" applyAlignment="1">
      <alignment horizontal="justify" vertical="center" wrapText="1"/>
    </xf>
    <xf numFmtId="0" fontId="28" fillId="16" borderId="32" xfId="0" applyFont="1" applyFill="1" applyBorder="1" applyAlignment="1">
      <alignment horizontal="justify" vertical="center" wrapText="1"/>
    </xf>
    <xf numFmtId="0" fontId="17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4" fillId="12" borderId="10" xfId="0" applyFont="1" applyFill="1" applyBorder="1" applyAlignment="1">
      <alignment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166" fontId="14" fillId="11" borderId="10" xfId="0" applyNumberFormat="1" applyFont="1" applyFill="1" applyBorder="1" applyAlignment="1">
      <alignment horizontal="center" vertical="center"/>
    </xf>
    <xf numFmtId="44" fontId="13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14" fillId="7" borderId="10" xfId="0" applyNumberFormat="1" applyFont="1" applyFill="1" applyBorder="1" applyAlignment="1">
      <alignment horizontal="center" vertical="center" wrapText="1"/>
    </xf>
    <xf numFmtId="4" fontId="14" fillId="4" borderId="10" xfId="2" applyNumberFormat="1" applyFont="1" applyFill="1" applyBorder="1" applyAlignment="1">
      <alignment horizontal="center" vertical="center" wrapText="1"/>
    </xf>
    <xf numFmtId="44" fontId="13" fillId="0" borderId="10" xfId="2" applyFont="1" applyBorder="1" applyAlignment="1">
      <alignment horizontal="center" vertical="center" wrapText="1"/>
    </xf>
    <xf numFmtId="4" fontId="13" fillId="0" borderId="10" xfId="2" applyNumberFormat="1" applyFont="1" applyBorder="1" applyAlignment="1">
      <alignment horizontal="center" vertical="center" wrapText="1"/>
    </xf>
    <xf numFmtId="4" fontId="16" fillId="4" borderId="10" xfId="2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0" fontId="15" fillId="11" borderId="10" xfId="0" applyNumberFormat="1" applyFont="1" applyFill="1" applyBorder="1" applyAlignment="1">
      <alignment horizontal="center" vertical="center" wrapText="1"/>
    </xf>
    <xf numFmtId="10" fontId="14" fillId="7" borderId="10" xfId="0" applyNumberFormat="1" applyFont="1" applyFill="1" applyBorder="1" applyAlignment="1">
      <alignment horizontal="center" vertical="center" wrapText="1"/>
    </xf>
    <xf numFmtId="4" fontId="13" fillId="0" borderId="43" xfId="0" applyNumberFormat="1" applyFont="1" applyBorder="1" applyAlignment="1">
      <alignment horizontal="center" vertical="center" wrapText="1"/>
    </xf>
    <xf numFmtId="4" fontId="14" fillId="7" borderId="43" xfId="0" applyNumberFormat="1" applyFont="1" applyFill="1" applyBorder="1" applyAlignment="1">
      <alignment horizontal="center" vertical="center" wrapText="1"/>
    </xf>
    <xf numFmtId="4" fontId="14" fillId="4" borderId="9" xfId="2" applyNumberFormat="1" applyFont="1" applyFill="1" applyBorder="1" applyAlignment="1">
      <alignment horizontal="center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10" fontId="14" fillId="4" borderId="10" xfId="0" applyNumberFormat="1" applyFont="1" applyFill="1" applyBorder="1" applyAlignment="1">
      <alignment horizontal="center" vertical="center" wrapText="1"/>
    </xf>
    <xf numFmtId="4" fontId="14" fillId="4" borderId="10" xfId="0" applyNumberFormat="1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0" fontId="19" fillId="0" borderId="10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6" fillId="7" borderId="10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4" fontId="16" fillId="4" borderId="10" xfId="0" applyNumberFormat="1" applyFont="1" applyFill="1" applyBorder="1" applyAlignment="1">
      <alignment horizontal="center" vertical="center" wrapText="1"/>
    </xf>
    <xf numFmtId="9" fontId="15" fillId="0" borderId="10" xfId="0" applyNumberFormat="1" applyFont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left" vertical="center" wrapText="1"/>
    </xf>
    <xf numFmtId="10" fontId="13" fillId="6" borderId="10" xfId="0" applyNumberFormat="1" applyFont="1" applyFill="1" applyBorder="1" applyAlignment="1">
      <alignment horizontal="center" vertical="center" wrapText="1"/>
    </xf>
    <xf numFmtId="10" fontId="16" fillId="4" borderId="10" xfId="0" applyNumberFormat="1" applyFont="1" applyFill="1" applyBorder="1" applyAlignment="1">
      <alignment horizontal="center" vertical="center" wrapText="1"/>
    </xf>
    <xf numFmtId="10" fontId="15" fillId="6" borderId="10" xfId="0" applyNumberFormat="1" applyFont="1" applyFill="1" applyBorder="1" applyAlignment="1">
      <alignment horizontal="center" vertical="center" wrapText="1"/>
    </xf>
    <xf numFmtId="10" fontId="14" fillId="2" borderId="10" xfId="0" applyNumberFormat="1" applyFont="1" applyFill="1" applyBorder="1" applyAlignment="1">
      <alignment horizontal="center" vertical="center" wrapText="1"/>
    </xf>
    <xf numFmtId="4" fontId="14" fillId="2" borderId="10" xfId="0" applyNumberFormat="1" applyFont="1" applyFill="1" applyBorder="1" applyAlignment="1">
      <alignment horizontal="center" vertical="center" wrapText="1"/>
    </xf>
    <xf numFmtId="4" fontId="13" fillId="6" borderId="10" xfId="0" applyNumberFormat="1" applyFont="1" applyFill="1" applyBorder="1" applyAlignment="1">
      <alignment horizontal="center" vertical="center" wrapText="1"/>
    </xf>
    <xf numFmtId="4" fontId="14" fillId="5" borderId="10" xfId="0" applyNumberFormat="1" applyFont="1" applyFill="1" applyBorder="1" applyAlignment="1">
      <alignment horizontal="center" vertical="center" wrapText="1"/>
    </xf>
    <xf numFmtId="0" fontId="52" fillId="3" borderId="10" xfId="0" applyFont="1" applyFill="1" applyBorder="1" applyAlignment="1">
      <alignment vertical="center" wrapText="1"/>
    </xf>
    <xf numFmtId="43" fontId="5" fillId="0" borderId="10" xfId="1" applyFont="1" applyFill="1" applyBorder="1" applyAlignment="1">
      <alignment horizontal="center" vertical="center"/>
    </xf>
    <xf numFmtId="43" fontId="5" fillId="0" borderId="10" xfId="1" applyFont="1" applyFill="1" applyBorder="1" applyAlignment="1">
      <alignment vertical="center"/>
    </xf>
    <xf numFmtId="0" fontId="52" fillId="3" borderId="44" xfId="0" applyFont="1" applyFill="1" applyBorder="1" applyAlignment="1">
      <alignment vertical="center" wrapText="1"/>
    </xf>
    <xf numFmtId="0" fontId="53" fillId="0" borderId="10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/>
    </xf>
    <xf numFmtId="0" fontId="5" fillId="0" borderId="10" xfId="4" applyFont="1" applyBorder="1" applyAlignment="1">
      <alignment vertical="center"/>
    </xf>
    <xf numFmtId="0" fontId="5" fillId="0" borderId="10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53" fillId="0" borderId="43" xfId="0" applyFont="1" applyBorder="1" applyAlignment="1">
      <alignment horizontal="center" vertical="center"/>
    </xf>
    <xf numFmtId="0" fontId="5" fillId="0" borderId="43" xfId="4" applyFont="1" applyBorder="1" applyAlignment="1">
      <alignment horizontal="center" vertical="center"/>
    </xf>
    <xf numFmtId="0" fontId="14" fillId="0" borderId="43" xfId="0" applyFont="1" applyBorder="1" applyAlignment="1">
      <alignment horizontal="center"/>
    </xf>
    <xf numFmtId="43" fontId="22" fillId="0" borderId="10" xfId="4" applyNumberFormat="1" applyFont="1" applyBorder="1" applyAlignment="1">
      <alignment vertical="center"/>
    </xf>
    <xf numFmtId="14" fontId="22" fillId="0" borderId="10" xfId="4" applyNumberFormat="1" applyFont="1" applyBorder="1" applyAlignment="1">
      <alignment vertical="center"/>
    </xf>
    <xf numFmtId="0" fontId="22" fillId="0" borderId="10" xfId="4" applyFont="1" applyBorder="1" applyAlignment="1">
      <alignment vertical="center"/>
    </xf>
    <xf numFmtId="0" fontId="5" fillId="0" borderId="10" xfId="4" applyFont="1" applyBorder="1" applyAlignment="1">
      <alignment horizontal="justify" vertical="center"/>
    </xf>
    <xf numFmtId="49" fontId="5" fillId="0" borderId="10" xfId="4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44" fontId="13" fillId="11" borderId="10" xfId="0" applyNumberFormat="1" applyFont="1" applyFill="1" applyBorder="1" applyAlignment="1">
      <alignment horizontal="center" vertical="center" wrapText="1"/>
    </xf>
    <xf numFmtId="0" fontId="49" fillId="0" borderId="10" xfId="17" applyFont="1" applyBorder="1" applyAlignment="1">
      <alignment horizontal="center" vertical="center"/>
    </xf>
    <xf numFmtId="0" fontId="31" fillId="0" borderId="0" xfId="0" applyFont="1"/>
    <xf numFmtId="0" fontId="55" fillId="0" borderId="17" xfId="0" applyFont="1" applyBorder="1" applyAlignment="1">
      <alignment horizontal="center" vertical="center"/>
    </xf>
    <xf numFmtId="0" fontId="55" fillId="0" borderId="17" xfId="0" applyFont="1" applyBorder="1" applyAlignment="1">
      <alignment horizontal="center"/>
    </xf>
    <xf numFmtId="0" fontId="31" fillId="0" borderId="10" xfId="0" applyFont="1" applyBorder="1" applyAlignment="1">
      <alignment horizontal="center" vertical="center"/>
    </xf>
    <xf numFmtId="169" fontId="31" fillId="0" borderId="10" xfId="0" applyNumberFormat="1" applyFont="1" applyBorder="1" applyAlignment="1">
      <alignment horizontal="center"/>
    </xf>
    <xf numFmtId="44" fontId="31" fillId="0" borderId="10" xfId="0" applyNumberFormat="1" applyFont="1" applyBorder="1" applyAlignment="1">
      <alignment horizontal="center"/>
    </xf>
    <xf numFmtId="0" fontId="55" fillId="0" borderId="10" xfId="0" applyFont="1" applyBorder="1" applyAlignment="1">
      <alignment horizontal="center" vertical="center"/>
    </xf>
    <xf numFmtId="170" fontId="14" fillId="11" borderId="10" xfId="0" applyNumberFormat="1" applyFont="1" applyFill="1" applyBorder="1" applyAlignment="1">
      <alignment horizontal="center" vertical="center"/>
    </xf>
    <xf numFmtId="44" fontId="3" fillId="0" borderId="10" xfId="2" applyFont="1" applyBorder="1" applyAlignment="1">
      <alignment horizontal="center" vertical="center"/>
    </xf>
    <xf numFmtId="171" fontId="14" fillId="4" borderId="10" xfId="2" applyNumberFormat="1" applyFont="1" applyFill="1" applyBorder="1" applyAlignment="1">
      <alignment horizontal="center" vertical="center" wrapText="1"/>
    </xf>
    <xf numFmtId="44" fontId="3" fillId="0" borderId="11" xfId="2" applyFont="1" applyBorder="1" applyAlignment="1">
      <alignment horizontal="center" vertical="center"/>
    </xf>
    <xf numFmtId="2" fontId="28" fillId="17" borderId="32" xfId="17" applyNumberFormat="1" applyFont="1" applyFill="1" applyBorder="1" applyAlignment="1">
      <alignment horizontal="center" vertical="center" wrapText="1"/>
    </xf>
    <xf numFmtId="43" fontId="22" fillId="0" borderId="10" xfId="4" applyNumberFormat="1" applyFont="1" applyBorder="1" applyAlignment="1">
      <alignment horizontal="center" vertical="center"/>
    </xf>
    <xf numFmtId="0" fontId="4" fillId="14" borderId="1" xfId="0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/>
    </xf>
    <xf numFmtId="0" fontId="4" fillId="14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justify" vertical="center" wrapText="1"/>
    </xf>
    <xf numFmtId="43" fontId="5" fillId="0" borderId="10" xfId="1" applyFont="1" applyFill="1" applyBorder="1" applyAlignment="1">
      <alignment horizontal="center" vertical="center"/>
    </xf>
    <xf numFmtId="43" fontId="5" fillId="0" borderId="10" xfId="1" applyFont="1" applyFill="1" applyBorder="1" applyAlignment="1">
      <alignment horizontal="left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4" fillId="4" borderId="40" xfId="0" applyFont="1" applyFill="1" applyBorder="1" applyAlignment="1">
      <alignment horizontal="left" vertical="center" wrapText="1"/>
    </xf>
    <xf numFmtId="0" fontId="14" fillId="4" borderId="4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12" borderId="0" xfId="0" applyFont="1" applyFill="1" applyAlignment="1">
      <alignment horizontal="center" vertical="center"/>
    </xf>
    <xf numFmtId="0" fontId="14" fillId="7" borderId="10" xfId="0" applyFont="1" applyFill="1" applyBorder="1" applyAlignment="1">
      <alignment horizontal="left" vertical="center" wrapText="1"/>
    </xf>
    <xf numFmtId="0" fontId="14" fillId="7" borderId="21" xfId="0" applyFont="1" applyFill="1" applyBorder="1" applyAlignment="1">
      <alignment horizontal="left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11" borderId="10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42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0" fontId="20" fillId="14" borderId="0" xfId="0" applyFont="1" applyFill="1" applyAlignment="1">
      <alignment horizontal="center" vertical="center"/>
    </xf>
    <xf numFmtId="0" fontId="20" fillId="7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14" fillId="14" borderId="0" xfId="0" applyFont="1" applyFill="1" applyAlignment="1">
      <alignment horizontal="center" vertical="center"/>
    </xf>
    <xf numFmtId="0" fontId="14" fillId="4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6" fillId="14" borderId="0" xfId="0" applyFont="1" applyFill="1" applyAlignment="1">
      <alignment horizontal="center" vertical="center"/>
    </xf>
    <xf numFmtId="0" fontId="16" fillId="4" borderId="10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left" vertical="center" wrapText="1"/>
    </xf>
    <xf numFmtId="0" fontId="14" fillId="14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49" fontId="5" fillId="0" borderId="10" xfId="4" applyNumberFormat="1" applyFont="1" applyBorder="1" applyAlignment="1">
      <alignment horizontal="center" vertical="center" wrapText="1"/>
    </xf>
    <xf numFmtId="49" fontId="5" fillId="0" borderId="10" xfId="4" applyNumberFormat="1" applyFont="1" applyBorder="1" applyAlignment="1">
      <alignment horizontal="center" vertical="center"/>
    </xf>
    <xf numFmtId="43" fontId="7" fillId="2" borderId="10" xfId="1" applyFont="1" applyFill="1" applyBorder="1" applyAlignment="1">
      <alignment horizontal="center" vertical="center" wrapText="1"/>
    </xf>
    <xf numFmtId="0" fontId="14" fillId="12" borderId="10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43" fontId="6" fillId="13" borderId="10" xfId="1" applyFont="1" applyFill="1" applyBorder="1" applyAlignment="1">
      <alignment horizontal="center" vertical="center"/>
    </xf>
    <xf numFmtId="43" fontId="7" fillId="2" borderId="10" xfId="1" applyFont="1" applyFill="1" applyBorder="1" applyAlignment="1">
      <alignment horizontal="left" vertical="center"/>
    </xf>
    <xf numFmtId="0" fontId="5" fillId="0" borderId="10" xfId="4" applyFont="1" applyBorder="1" applyAlignment="1">
      <alignment horizontal="center" vertical="center"/>
    </xf>
    <xf numFmtId="14" fontId="5" fillId="0" borderId="10" xfId="4" applyNumberFormat="1" applyFont="1" applyBorder="1" applyAlignment="1">
      <alignment horizontal="center" vertical="center"/>
    </xf>
    <xf numFmtId="20" fontId="5" fillId="0" borderId="10" xfId="4" applyNumberFormat="1" applyFont="1" applyBorder="1" applyAlignment="1">
      <alignment horizontal="center" vertical="center"/>
    </xf>
    <xf numFmtId="43" fontId="7" fillId="2" borderId="10" xfId="1" applyFont="1" applyFill="1" applyBorder="1" applyAlignment="1">
      <alignment horizontal="center" vertical="center"/>
    </xf>
    <xf numFmtId="14" fontId="7" fillId="0" borderId="10" xfId="4" applyNumberFormat="1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43" fillId="19" borderId="33" xfId="17" applyFont="1" applyFill="1" applyBorder="1" applyAlignment="1">
      <alignment horizontal="right" vertical="center" wrapText="1"/>
    </xf>
    <xf numFmtId="0" fontId="37" fillId="15" borderId="30" xfId="17" applyFont="1" applyFill="1" applyBorder="1" applyAlignment="1">
      <alignment horizontal="center" vertical="center" textRotation="90" wrapText="1"/>
    </xf>
    <xf numFmtId="0" fontId="37" fillId="15" borderId="0" xfId="17" applyFont="1" applyFill="1" applyAlignment="1">
      <alignment horizontal="center" vertical="center" textRotation="90" wrapText="1"/>
    </xf>
    <xf numFmtId="0" fontId="37" fillId="15" borderId="32" xfId="17" applyFont="1" applyFill="1" applyBorder="1" applyAlignment="1">
      <alignment horizontal="center" vertical="center" textRotation="90" wrapText="1"/>
    </xf>
    <xf numFmtId="0" fontId="37" fillId="15" borderId="30" xfId="17" applyFont="1" applyFill="1" applyBorder="1" applyAlignment="1">
      <alignment vertical="center" wrapText="1"/>
    </xf>
    <xf numFmtId="0" fontId="37" fillId="15" borderId="0" xfId="17" applyFont="1" applyFill="1" applyAlignment="1">
      <alignment vertical="center" wrapText="1"/>
    </xf>
    <xf numFmtId="0" fontId="37" fillId="15" borderId="32" xfId="17" applyFont="1" applyFill="1" applyBorder="1" applyAlignment="1">
      <alignment vertical="center" wrapText="1"/>
    </xf>
    <xf numFmtId="0" fontId="38" fillId="15" borderId="31" xfId="17" applyFont="1" applyFill="1" applyBorder="1" applyAlignment="1">
      <alignment horizontal="center" vertical="center" wrapText="1"/>
    </xf>
    <xf numFmtId="0" fontId="39" fillId="15" borderId="0" xfId="17" applyFont="1" applyFill="1" applyAlignment="1">
      <alignment horizontal="center" vertical="center" wrapText="1"/>
    </xf>
    <xf numFmtId="0" fontId="39" fillId="15" borderId="32" xfId="17" applyFont="1" applyFill="1" applyBorder="1" applyAlignment="1">
      <alignment horizontal="center" vertical="center" wrapText="1"/>
    </xf>
    <xf numFmtId="0" fontId="39" fillId="15" borderId="30" xfId="17" applyFont="1" applyFill="1" applyBorder="1" applyAlignment="1">
      <alignment horizontal="center" vertical="center" wrapText="1"/>
    </xf>
    <xf numFmtId="0" fontId="41" fillId="16" borderId="30" xfId="17" applyFont="1" applyFill="1" applyBorder="1" applyAlignment="1">
      <alignment horizontal="center" vertical="center" wrapText="1"/>
    </xf>
    <xf numFmtId="0" fontId="41" fillId="16" borderId="0" xfId="17" applyFont="1" applyFill="1" applyAlignment="1">
      <alignment horizontal="center" vertical="center" wrapText="1"/>
    </xf>
    <xf numFmtId="0" fontId="41" fillId="16" borderId="33" xfId="17" applyFont="1" applyFill="1" applyBorder="1" applyAlignment="1">
      <alignment horizontal="center" vertical="center" wrapText="1"/>
    </xf>
    <xf numFmtId="0" fontId="43" fillId="19" borderId="34" xfId="17" applyFont="1" applyFill="1" applyBorder="1" applyAlignment="1">
      <alignment horizontal="center" vertical="center" wrapText="1"/>
    </xf>
    <xf numFmtId="0" fontId="54" fillId="22" borderId="10" xfId="0" applyFont="1" applyFill="1" applyBorder="1" applyAlignment="1">
      <alignment horizontal="center"/>
    </xf>
    <xf numFmtId="0" fontId="30" fillId="0" borderId="17" xfId="17" applyFont="1" applyBorder="1" applyAlignment="1">
      <alignment horizontal="center" vertical="center"/>
    </xf>
    <xf numFmtId="0" fontId="30" fillId="0" borderId="19" xfId="17" applyFont="1" applyBorder="1" applyAlignment="1">
      <alignment horizontal="center" vertical="center"/>
    </xf>
    <xf numFmtId="0" fontId="30" fillId="0" borderId="9" xfId="17" applyFont="1" applyBorder="1" applyAlignment="1">
      <alignment horizontal="center" vertical="center"/>
    </xf>
    <xf numFmtId="49" fontId="30" fillId="0" borderId="17" xfId="17" applyNumberFormat="1" applyFont="1" applyBorder="1" applyAlignment="1">
      <alignment horizontal="center" vertical="center" wrapText="1"/>
    </xf>
    <xf numFmtId="49" fontId="30" fillId="0" borderId="19" xfId="17" applyNumberFormat="1" applyFont="1" applyBorder="1" applyAlignment="1">
      <alignment horizontal="center" vertical="center" wrapText="1"/>
    </xf>
    <xf numFmtId="49" fontId="30" fillId="0" borderId="9" xfId="17" applyNumberFormat="1" applyFont="1" applyBorder="1" applyAlignment="1">
      <alignment horizontal="center" vertical="center" wrapText="1"/>
    </xf>
    <xf numFmtId="0" fontId="30" fillId="0" borderId="17" xfId="17" applyFont="1" applyBorder="1" applyAlignment="1">
      <alignment horizontal="center" vertical="center" wrapText="1"/>
    </xf>
    <xf numFmtId="0" fontId="30" fillId="0" borderId="19" xfId="17" applyFont="1" applyBorder="1" applyAlignment="1">
      <alignment horizontal="center" vertical="center" wrapText="1"/>
    </xf>
    <xf numFmtId="0" fontId="30" fillId="0" borderId="9" xfId="17" applyFont="1" applyBorder="1" applyAlignment="1">
      <alignment horizontal="center" vertical="center" wrapText="1"/>
    </xf>
    <xf numFmtId="0" fontId="30" fillId="0" borderId="10" xfId="17" applyFont="1" applyBorder="1" applyAlignment="1">
      <alignment horizontal="center" vertical="center" wrapText="1"/>
    </xf>
    <xf numFmtId="0" fontId="30" fillId="0" borderId="10" xfId="17" applyFont="1" applyBorder="1" applyAlignment="1">
      <alignment horizontal="center" vertical="center"/>
    </xf>
    <xf numFmtId="49" fontId="30" fillId="0" borderId="10" xfId="17" applyNumberFormat="1" applyFont="1" applyBorder="1" applyAlignment="1">
      <alignment horizontal="center" vertical="center"/>
    </xf>
    <xf numFmtId="0" fontId="30" fillId="0" borderId="23" xfId="17" applyFont="1" applyBorder="1" applyAlignment="1">
      <alignment horizontal="center" vertical="center"/>
    </xf>
    <xf numFmtId="0" fontId="30" fillId="0" borderId="26" xfId="17" applyFont="1" applyBorder="1" applyAlignment="1">
      <alignment horizontal="center" vertical="center"/>
    </xf>
    <xf numFmtId="49" fontId="30" fillId="0" borderId="24" xfId="17" applyNumberFormat="1" applyFont="1" applyBorder="1" applyAlignment="1">
      <alignment horizontal="center" vertical="center"/>
    </xf>
    <xf numFmtId="49" fontId="30" fillId="0" borderId="27" xfId="17" applyNumberFormat="1" applyFont="1" applyBorder="1" applyAlignment="1">
      <alignment horizontal="center" vertical="center"/>
    </xf>
    <xf numFmtId="49" fontId="30" fillId="0" borderId="16" xfId="17" applyNumberFormat="1" applyFont="1" applyBorder="1" applyAlignment="1">
      <alignment horizontal="center" vertical="center"/>
    </xf>
    <xf numFmtId="0" fontId="30" fillId="0" borderId="28" xfId="17" applyFont="1" applyBorder="1" applyAlignment="1">
      <alignment horizontal="center" vertical="center"/>
    </xf>
    <xf numFmtId="49" fontId="30" fillId="0" borderId="17" xfId="17" applyNumberFormat="1" applyFont="1" applyBorder="1" applyAlignment="1">
      <alignment horizontal="center" vertical="center"/>
    </xf>
    <xf numFmtId="49" fontId="30" fillId="0" borderId="19" xfId="17" applyNumberFormat="1" applyFont="1" applyBorder="1" applyAlignment="1">
      <alignment horizontal="center" vertical="center"/>
    </xf>
    <xf numFmtId="49" fontId="30" fillId="0" borderId="9" xfId="17" applyNumberFormat="1" applyFont="1" applyBorder="1" applyAlignment="1">
      <alignment horizontal="center" vertical="center"/>
    </xf>
    <xf numFmtId="0" fontId="32" fillId="0" borderId="10" xfId="17" applyFont="1" applyBorder="1" applyAlignment="1">
      <alignment horizontal="center"/>
    </xf>
    <xf numFmtId="0" fontId="38" fillId="15" borderId="0" xfId="17" applyFont="1" applyFill="1" applyBorder="1" applyAlignment="1">
      <alignment horizontal="center" vertical="center" wrapText="1"/>
    </xf>
    <xf numFmtId="0" fontId="40" fillId="15" borderId="0" xfId="17" applyFont="1" applyFill="1" applyBorder="1" applyAlignment="1">
      <alignment horizontal="center" vertical="center" wrapText="1"/>
    </xf>
    <xf numFmtId="8" fontId="43" fillId="19" borderId="0" xfId="17" applyNumberFormat="1" applyFont="1" applyFill="1" applyBorder="1" applyAlignment="1">
      <alignment horizontal="center" vertical="center" wrapText="1"/>
    </xf>
  </cellXfs>
  <cellStyles count="31">
    <cellStyle name="Cancel" xfId="10" xr:uid="{B2786D02-1675-4987-A2E5-F5AB61F16179}"/>
    <cellStyle name="Hiperlink" xfId="19" builtinId="8"/>
    <cellStyle name="Hiperlink 2" xfId="21" xr:uid="{6E84D2EA-B19A-4D02-B92E-45832E735D16}"/>
    <cellStyle name="Moeda" xfId="2" builtinId="4"/>
    <cellStyle name="Moeda 2" xfId="12" xr:uid="{D20C6A1C-A79D-4E71-916B-F226C4AFD8D9}"/>
    <cellStyle name="Moeda 2 2" xfId="8" xr:uid="{F7A0138A-67E6-4166-9A7F-E4C78E899E59}"/>
    <cellStyle name="Moeda 2 3" xfId="28" xr:uid="{2D352855-A800-4EF1-A1E7-23CB817A3A3C}"/>
    <cellStyle name="Moeda 3" xfId="13" xr:uid="{811F204D-B207-48A8-B0E7-1F42B5F528E9}"/>
    <cellStyle name="Moeda 4" xfId="15" xr:uid="{2E393E41-5ECB-499C-9A31-846ABA511EDD}"/>
    <cellStyle name="Moeda 4 2" xfId="30" xr:uid="{1E6D2971-6672-4935-8852-11714DD2D14E}"/>
    <cellStyle name="Moeda 5" xfId="23" xr:uid="{7F25318A-832B-4B22-9015-AB1EF7E042EC}"/>
    <cellStyle name="Normal" xfId="0" builtinId="0"/>
    <cellStyle name="Normal 2" xfId="4" xr:uid="{29FE51C7-0E96-4323-AEE6-720EDB30C79F}"/>
    <cellStyle name="Normal 2 2" xfId="16" xr:uid="{A081379F-6559-4ECF-880A-BAF6F600EC42}"/>
    <cellStyle name="Normal 3" xfId="3" xr:uid="{30826C1C-6C70-448F-A246-4899556BEFFF}"/>
    <cellStyle name="Normal 4" xfId="9" xr:uid="{285902C4-AFE8-4E00-A4E4-0B7A88C96B1B}"/>
    <cellStyle name="Normal 4 2" xfId="26" xr:uid="{A197365A-6B4E-4DE9-A3BE-A6F36C73F9E5}"/>
    <cellStyle name="Normal 5" xfId="17" xr:uid="{7B276794-556B-45DC-AAC6-05F04763C559}"/>
    <cellStyle name="Porcentagem" xfId="20" builtinId="5"/>
    <cellStyle name="Porcentagem 2" xfId="6" xr:uid="{7C9989D7-9744-4F79-87AE-5BF9317D6372}"/>
    <cellStyle name="Porcentagem 3" xfId="11" xr:uid="{64BDB658-F0A2-4B18-B80F-DAB2C8CD4D85}"/>
    <cellStyle name="Porcentagem 3 2" xfId="27" xr:uid="{30B15DFC-120C-4F4F-81DC-8531893E9C2E}"/>
    <cellStyle name="Porcentagem 4" xfId="18" xr:uid="{DE27AD34-3E42-4E31-B607-AE557EF33B17}"/>
    <cellStyle name="Vírgula" xfId="1" builtinId="3"/>
    <cellStyle name="Vírgula 2" xfId="14" xr:uid="{AEA9E53B-BEF5-480A-A860-37EC314A20B8}"/>
    <cellStyle name="Vírgula 2 2" xfId="29" xr:uid="{D0EE3ECA-464A-4D18-A6C0-FEADC151FFC0}"/>
    <cellStyle name="Vírgula 3" xfId="22" xr:uid="{4755301B-E298-4B98-BB08-A33E14B420E0}"/>
    <cellStyle name="Vírgula 3 2" xfId="7" xr:uid="{D3002B0C-6B1C-4214-A81D-B2D89CB941F6}"/>
    <cellStyle name="Vírgula 3 2 2" xfId="25" xr:uid="{6ED78A23-3A46-4B0A-860B-852409D52FB1}"/>
    <cellStyle name="Vírgula 4" xfId="5" xr:uid="{9976B07D-3F62-4C0B-967C-7C8CC160B71A}"/>
    <cellStyle name="Vírgula 4 2" xfId="24" xr:uid="{86487703-55B1-43AE-A16E-677AC793F9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ustomXml" Target="../customXml/item3.xml"/><Relationship Id="rId10" Type="http://schemas.openxmlformats.org/officeDocument/2006/relationships/externalLink" Target="externalLinks/externalLink4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QUIVOS%20D\PASTA%201%20-%20ESCRIT&#211;RIO\EMPRESA%201%20-%20T&amp;S\CLIENTES\PMDF\PMDF_31-2017\Aj.Finais_PMDF%20-%2010-07-17%20M&#193;RIO\PM%20-%20Lote%2003%20-%2008-07-2017%20-%20Ajustes_Lance%20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mpresa_TES\Departamento_Licita&#231;&#245;es\01_T&amp;S\1.8_LICITA&#199;&#213;ES_REALIZADAS\2022\CFC\PE%209.2022\Planilha_Inicial_%20v1%20-%20ri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CITA~1/AppData/Local/Temp/Rar$DIa2340.32726/planilha_Simplific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nde.sharepoint.com/Users/LICITA~1/AppData/Local/Temp/Rar$DIa2340.32726/planilha_Simplificad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QUIVO%20D\PASTA%201%20-%20ESCRIT&#211;RIO\EMPRESA%201%20-%20T&amp;S\CLIENTES\CONFEA\CONFEA%20-%20LICITA&#199;&#195;O%202017\Pl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MERCIAL\01-Licita&#231;&#245;es\2015\Minist&#233;rio\Minist&#233;rio%20dos%20Transportes\ANTT\Preg&#227;o%20Eletr&#244;nico%20n&#176;%20052015\02-Custos\ANTT_Custos_v2.xlsx" TargetMode="External"/></Relationships>
</file>

<file path=xl/externalLinks/_rels/externalLink7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fnde.sharepoint.com/sites/msteams_96f37b_392850/Documentos%20Compartilhados/General/1.%20PCTI%20-%20Planejamento%20da%20Contrata&#231;&#227;o/1.6%20Novo%20planejamento%20por%20posto/Diversos/Modelo%20de%20Planilha%20de%20Custos%20Preenchida%20-%20IN%2005%20-%20BI%20-%20POSTOS.xlsx" TargetMode="External"/><Relationship Id="rId2" Type="http://schemas.microsoft.com/office/2019/04/relationships/externalLinkLongPath" Target="https://fnde.sharepoint.com/sites/msteams_96f37b_392850/Documentos%20Compartilhados/General/1.%20PCTI%20-%20Planejamento%20da%20Contrata&#231;&#227;o/1.6%20Novo%20planejamento%20por%20posto/Diversos/Modelo%20de%20Planilha%20de%20Custos%20Preenchida%20-%20IN%2005%20-%20BI%20-%20POSTOS.xlsx?0DEB73FC" TargetMode="External"/><Relationship Id="rId1" Type="http://schemas.openxmlformats.org/officeDocument/2006/relationships/externalLinkPath" Target="file:///\\0DEB73FC\Modelo%20de%20Planilha%20de%20Custos%20Preenchida%20-%20IN%2005%20-%20BI%20-%20POSTOS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MSUN~1\AppData\Local\Temp\Rar$DIa9452.40044\G4F_FNDE_PE042021_Custos_Item1_v1.xlsx" TargetMode="External"/><Relationship Id="rId1" Type="http://schemas.openxmlformats.org/officeDocument/2006/relationships/externalLinkPath" Target="file:///C:\Users\SAMSUN~1\AppData\Local\Temp\Rar$DIa9452.40044\G4F_FNDE_PE042021_Custos_Item1_v1.xlsx" TargetMode="External"/></Relationships>
</file>

<file path=xl/externalLinks/_rels/externalLink9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fnde.sharepoint.com/sites/msteams_96f37b_392850/Documentos%20Compartilhados/General/1.%20PCTI%20-%20Planejamento%20da%20Contrata&#231;&#227;o/1.6%20Novo%20planejamento%20por%20posto/NOVA%20-%20BI%20-%20Estimativa%20de%20custos%20+%20Levantamento%20Salarial_Sites+APF%20-%2018-09%20Testes%20de%20Ajustes.xlsx" TargetMode="External"/><Relationship Id="rId2" Type="http://schemas.microsoft.com/office/2019/04/relationships/externalLinkLongPath" Target="https://fnde.sharepoint.com/sites/msteams_96f37b_392850/Documentos%20Compartilhados/General/1.%20PCTI%20-%20Planejamento%20da%20Contrata&#231;&#227;o/1.6%20Novo%20planejamento%20por%20posto/NOVA%20-%20BI%20-%20Estimativa%20de%20custos%20+%20Levantamento%20Salarial_Sites+APF%20-%2018-09%20Testes%20de%20Ajustes.xlsx?EF546613" TargetMode="External"/><Relationship Id="rId1" Type="http://schemas.openxmlformats.org/officeDocument/2006/relationships/externalLinkPath" Target="file:///\\EF546613\NOVA%20-%20BI%20-%20Estimativa%20de%20custos%20+%20Levantamento%20Salarial_Sites+APF%20-%2018-09%20Testes%20de%20Ajus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omplexidade"/>
      <sheetName val="Serviço L1"/>
      <sheetName val="Serviço L2"/>
      <sheetName val="Serviço L3"/>
      <sheetName val="Proposta Preços"/>
      <sheetName val="Serviço L4"/>
      <sheetName val="Qualificação MO"/>
      <sheetName val="QTD MO L1"/>
      <sheetName val="QTD MO L2"/>
      <sheetName val="QTD MO L3"/>
      <sheetName val="Plan_Geral-L1"/>
      <sheetName val="Plan_Geral-L2"/>
      <sheetName val="Plan_Geral-L3"/>
      <sheetName val="Uniformes"/>
      <sheetName val="Mat."/>
      <sheetName val="Equip."/>
      <sheetName val="Transp."/>
      <sheetName val="Celular"/>
      <sheetName val="Epi´s"/>
      <sheetName val="Cursos-Trein."/>
      <sheetName val="Mat.Exp."/>
      <sheetName val="Cargo - Aux.Téc.Eletric.-L3"/>
      <sheetName val="Cargo - Aux.Téc.Refrig.-L3"/>
      <sheetName val="Cargo - Engº.Eletricista - L3"/>
      <sheetName val="Cargo - Esp Telecom - L1"/>
      <sheetName val="Cargo - Esp Telecom - L2"/>
      <sheetName val="Cargo - Anali_Rede Telecom - L1"/>
      <sheetName val="Cargo - Anali_Rede Telecom -L2"/>
      <sheetName val="Cargo - Anali_Soft_Basico - L1"/>
      <sheetName val="Cargo - Anali_Soft_Basico - L2"/>
      <sheetName val="Cargo - Téc.Sistema_Telef - L2"/>
      <sheetName val="Cargo - Aux.Sistema_Telef - L2"/>
      <sheetName val="Cargo - Téc.Áudio_Vídeo - L2"/>
      <sheetName val="Cargo - Aux.Áudio_Vídeo - L2"/>
      <sheetName val="Cargo - Téc.Cabeamento - L2"/>
      <sheetName val="Cargo - Engº. Telecom - L3"/>
      <sheetName val="Cargo - Enc.Equipe-Rede L3"/>
      <sheetName val="Cargo - Téc.Refrig - L3"/>
      <sheetName val="Cargo - Téc.Eletricista - L3"/>
      <sheetName val="Cargo - Téc.Eletricista - L2"/>
      <sheetName val="Cargo - Enc.Equipe-Rede L1 "/>
      <sheetName val="Cargo - Enc.Equipe-Rede L2"/>
      <sheetName val="Cargo - Engº.Eletricista - L1"/>
      <sheetName val="Cargo - Engº.Eletricista - L2"/>
      <sheetName val="Cargo - Engº. Telecom - L1"/>
      <sheetName val="Cargo - Engº. Telecom - L2"/>
      <sheetName val="Cargo - Engº. Mecânico - L1"/>
      <sheetName val="Cargo - Téc-Rede Telecom - L1"/>
      <sheetName val="Cargo - Téc-Rede Telecom - L2"/>
      <sheetName val="Cargo - Téc RedeTelecomNot -L1"/>
      <sheetName val="Cargo - Aux Tec Rede - L1"/>
      <sheetName val="Cargo - Aux Tec Rede - L2"/>
      <sheetName val="Cargo - AuxTecRedeNot-L1"/>
      <sheetName val="Cargo - Aux.Téc.Refrig.-L1"/>
    </sheetNames>
    <sheetDataSet>
      <sheetData sheetId="0"/>
      <sheetData sheetId="1">
        <row r="3">
          <cell r="E3" t="str">
            <v>Especialista em Telecomunicações</v>
          </cell>
        </row>
        <row r="4">
          <cell r="E4" t="str">
            <v>Engenheiro em Telecomunicações</v>
          </cell>
        </row>
        <row r="5">
          <cell r="E5" t="str">
            <v>Engenheiro Mecânico</v>
          </cell>
        </row>
        <row r="6">
          <cell r="E6" t="str">
            <v>Engenheiro Eletricista</v>
          </cell>
        </row>
        <row r="7">
          <cell r="E7" t="str">
            <v>Analista de Redes de Telecomunicações</v>
          </cell>
        </row>
        <row r="8">
          <cell r="E8" t="str">
            <v>Analista de Software Básico</v>
          </cell>
        </row>
        <row r="9">
          <cell r="E9" t="str">
            <v>Encarregado de Equipe de Rede WAN</v>
          </cell>
        </row>
        <row r="10">
          <cell r="E10" t="str">
            <v>Encarregado de Equipe de Rede LAN</v>
          </cell>
        </row>
        <row r="11">
          <cell r="E11" t="str">
            <v>Técnico de Rede de Telecomunicações</v>
          </cell>
        </row>
        <row r="12">
          <cell r="E12" t="str">
            <v>Técnico em Cabeamento</v>
          </cell>
        </row>
        <row r="13">
          <cell r="E13" t="str">
            <v>Técnico de Sistemas de Telefonia</v>
          </cell>
        </row>
        <row r="14">
          <cell r="E14" t="str">
            <v>Técnico de Áudio e Vídeo</v>
          </cell>
        </row>
        <row r="15">
          <cell r="E15" t="str">
            <v>Técnico Eletricista</v>
          </cell>
        </row>
        <row r="16">
          <cell r="E16" t="str">
            <v>Técnico de Refrigeração</v>
          </cell>
        </row>
        <row r="17">
          <cell r="E17" t="str">
            <v>Auxiliar Técnico de Rede WAN</v>
          </cell>
        </row>
        <row r="18">
          <cell r="E18" t="str">
            <v>Auxiliar Técnico de Rede LAN</v>
          </cell>
        </row>
        <row r="19">
          <cell r="E19" t="str">
            <v>Auxiliar Técnico de Sistemas de Telefonia</v>
          </cell>
        </row>
        <row r="20">
          <cell r="E20" t="str">
            <v>Auxiliar Técnico de Áudio e Vídeo</v>
          </cell>
        </row>
        <row r="21">
          <cell r="E21" t="str">
            <v>Auxiliar Técnico de Eletricidade</v>
          </cell>
        </row>
        <row r="22">
          <cell r="E22" t="str">
            <v>Auxiliar Técnico de Refrigeração</v>
          </cell>
        </row>
        <row r="23">
          <cell r="E23" t="str">
            <v>Auxiliar de TI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Resumo Interno"/>
      <sheetName val="RESUMO"/>
      <sheetName val="Secretário Exec.Bilíngue11"/>
      <sheetName val="Uniformes_EPIs2"/>
      <sheetName val="Copeiro"/>
      <sheetName val="Diagramador"/>
      <sheetName val="Encarregado Geral"/>
      <sheetName val="Engenheiro"/>
      <sheetName val="Jornalista"/>
      <sheetName val="Motorista"/>
      <sheetName val="Op. Telemarketing"/>
      <sheetName val="Revisor de Texto"/>
      <sheetName val="Sup. Telemarketing"/>
      <sheetName val="Téc. de Suporte TI"/>
      <sheetName val="Editor de mídia áudiovisual"/>
      <sheetName val="Secretário Exec.Bilíngue"/>
      <sheetName val="Uniformes_EPIs"/>
      <sheetName val="Ferramentas"/>
      <sheetName val="Quadro_Resumo_Interno"/>
      <sheetName val="Secretário_Exec_Bilíngue11"/>
      <sheetName val="Encarregado_Geral"/>
      <sheetName val="Op__Telemarketing"/>
      <sheetName val="Revisor_de_Texto"/>
      <sheetName val="Sup__Telemarketing"/>
      <sheetName val="Téc__de_Suporte_TI"/>
      <sheetName val="Editor_de_mídia_áudiovisual"/>
      <sheetName val="Secretário_Exec_Bilíng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O"/>
      <sheetName val="Resumo"/>
      <sheetName val="Estimativa_-_ITEM_Nº_1"/>
      <sheetName val="Estimativa_-_ITEM_Nº_2"/>
      <sheetName val="Estimativa_-_ITEM_Nº_3"/>
      <sheetName val="Estimativa_-_ITEM_Nº_4"/>
      <sheetName val="Estimativa_-_ITEM_Nº_5"/>
      <sheetName val="Estimativa_-_ITEM_Nº_6"/>
      <sheetName val="Estimativa_-_ITEM_Nº_7"/>
      <sheetName val="Estimativa_-_ITEM_Nº_8"/>
      <sheetName val="Estimativa_-_ITEM_Nº_9"/>
      <sheetName val="Perfis"/>
      <sheetName val="Serviç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Técnico de suporte ao usuário de tecnologia da informação Junior</v>
          </cell>
        </row>
        <row r="3">
          <cell r="B3" t="str">
            <v>Técnico de suporte ao usuário de tecnologia da informação Pleno</v>
          </cell>
        </row>
        <row r="4">
          <cell r="B4" t="str">
            <v>Técnico de suporte ao usuário de tecnologia da informação Senior</v>
          </cell>
        </row>
        <row r="5">
          <cell r="B5" t="str">
            <v>Técnico em manutenção de equipamentos de informática Junior</v>
          </cell>
        </row>
        <row r="6">
          <cell r="B6" t="str">
            <v>Técnico em manutenção de equipamentos de informática Pleno</v>
          </cell>
        </row>
        <row r="7">
          <cell r="B7" t="str">
            <v>Técnico em manutenção de equipamentos de informática Senior</v>
          </cell>
        </row>
        <row r="8">
          <cell r="B8" t="str">
            <v>Gerente de suporte técnico de tecnologia da informação</v>
          </cell>
        </row>
        <row r="9">
          <cell r="B9" t="str">
            <v>Analista de suporte computacional Junior</v>
          </cell>
        </row>
        <row r="10">
          <cell r="B10" t="str">
            <v>Analista de suporte computacional Pleno</v>
          </cell>
        </row>
        <row r="11">
          <cell r="B11" t="str">
            <v>Analista de suporte computacional Senior</v>
          </cell>
        </row>
        <row r="12">
          <cell r="B12" t="str">
            <v>Gerente de infraestrutura de tecnologia da informação</v>
          </cell>
        </row>
        <row r="13">
          <cell r="B13" t="str">
            <v>Administrador de banco de dados - Junior</v>
          </cell>
        </row>
        <row r="14">
          <cell r="B14" t="str">
            <v>Administrador de banco de dados -  Pleno</v>
          </cell>
        </row>
        <row r="15">
          <cell r="B15" t="str">
            <v>Administrador de banco de dados -  Senior</v>
          </cell>
        </row>
        <row r="16">
          <cell r="B16" t="str">
            <v>Administrador de sistemas operacionais Junior</v>
          </cell>
        </row>
        <row r="17">
          <cell r="B17" t="str">
            <v>Administrador de sistemas operacionais Pleno</v>
          </cell>
        </row>
        <row r="18">
          <cell r="B18" t="str">
            <v>Administrador de sistemas operacionais Senior</v>
          </cell>
        </row>
        <row r="19">
          <cell r="B19" t="str">
            <v>Analista de redes e de comunicação de dados Junior</v>
          </cell>
        </row>
        <row r="20">
          <cell r="B20" t="str">
            <v>Analista de redes e de comunicação de dados Pleno</v>
          </cell>
        </row>
        <row r="21">
          <cell r="B21" t="str">
            <v>Analista de redes e de comunicação de dados Senior</v>
          </cell>
        </row>
        <row r="22">
          <cell r="B22" t="str">
            <v>Tecnico de Rede (Telecomunicacoes) Junior</v>
          </cell>
        </row>
        <row r="23">
          <cell r="B23" t="str">
            <v>Tecnico de Rede (Telecomunicacoes) Pleno</v>
          </cell>
        </row>
        <row r="24">
          <cell r="B24" t="str">
            <v>Tecnico de Rede (Telecomunicacoes) Senior</v>
          </cell>
        </row>
        <row r="25">
          <cell r="B25" t="str">
            <v>Desenvolvedor de sistemas de tecnologia da informação Junior</v>
          </cell>
        </row>
        <row r="26">
          <cell r="B26" t="str">
            <v>Desenvolvedor de sistemas de tecnologia da informação Pleno</v>
          </cell>
        </row>
        <row r="27">
          <cell r="B27" t="str">
            <v>Desenvolvedor de sistemas de tecnologia da informação Senior</v>
          </cell>
        </row>
        <row r="28">
          <cell r="B28" t="str">
            <v>Analista de sistemas de automação - Junior</v>
          </cell>
        </row>
        <row r="29">
          <cell r="B29" t="str">
            <v>Analista de sistemas de automação - Pleno</v>
          </cell>
        </row>
        <row r="30">
          <cell r="B30" t="str">
            <v>Analista de sistemas de automação - Senior</v>
          </cell>
        </row>
        <row r="31">
          <cell r="B31" t="str">
            <v>Administrador em segurança da informação - Junior</v>
          </cell>
        </row>
        <row r="32">
          <cell r="B32" t="str">
            <v>Administrador em segurança da informação - Pleno</v>
          </cell>
        </row>
        <row r="33">
          <cell r="B33" t="str">
            <v>Administrador em segurança da informação - Senior</v>
          </cell>
        </row>
        <row r="34">
          <cell r="B34" t="str">
            <v>Gerente de segurança da informação</v>
          </cell>
        </row>
      </sheetData>
      <sheetData sheetId="12">
        <row r="2">
          <cell r="A2" t="str">
            <v>Central de Serviços e Monitoramento </v>
          </cell>
        </row>
        <row r="3">
          <cell r="A3" t="str">
            <v>Gerenciamento Técnico dos Projetos e Operações </v>
          </cell>
        </row>
        <row r="4">
          <cell r="A4" t="str">
            <v>Banco de Dados </v>
          </cell>
        </row>
        <row r="5">
          <cell r="A5" t="str">
            <v>Aplicações, virtualização e nuvem </v>
          </cell>
        </row>
        <row r="6">
          <cell r="A6" t="str">
            <v>Serviços Corporativos </v>
          </cell>
        </row>
        <row r="7">
          <cell r="A7" t="str">
            <v>Armazenamento e Backup </v>
          </cell>
        </row>
        <row r="8">
          <cell r="A8" t="str">
            <v>Redes </v>
          </cell>
        </row>
        <row r="9">
          <cell r="A9" t="str">
            <v>Segurança da Informação </v>
          </cell>
        </row>
        <row r="10">
          <cell r="A10" t="str">
            <v>DevOps 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O"/>
      <sheetName val="Resumo"/>
      <sheetName val="Estimativa_-_ITEM_Nº_1"/>
      <sheetName val="Estimativa_-_ITEM_Nº_2"/>
      <sheetName val="Estimativa_-_ITEM_Nº_3"/>
      <sheetName val="Estimativa_-_ITEM_Nº_4"/>
      <sheetName val="Estimativa_-_ITEM_Nº_5"/>
      <sheetName val="Estimativa_-_ITEM_Nº_6"/>
      <sheetName val="Estimativa_-_ITEM_Nº_7"/>
      <sheetName val="Estimativa_-_ITEM_Nº_8"/>
      <sheetName val="Estimativa_-_ITEM_Nº_9"/>
      <sheetName val="Perfis"/>
      <sheetName val="Serviç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Complexidade"/>
      <sheetName val="Serviço L1"/>
      <sheetName val="QTD MO L1"/>
      <sheetName val="QTD MO L 1"/>
      <sheetName val="Planilha Alocação MO L1"/>
      <sheetName val="Plan_Geral-L1 (2)"/>
      <sheetName val="Plan_Geral-L1"/>
      <sheetName val="Cargo - Aux.Téc.Refrig.-L1"/>
      <sheetName val="Proposta de Preços L1"/>
      <sheetName val="Quadro Resumo Proposta"/>
      <sheetName val="Serviço L2"/>
      <sheetName val="Serviço L3"/>
      <sheetName val="Serviço L4"/>
      <sheetName val="Qualificação MO"/>
      <sheetName val="QTD MO L2"/>
      <sheetName val="QTD MO L3"/>
      <sheetName val="Plan_Geral-L2"/>
      <sheetName val="Plan_Geral-L3"/>
      <sheetName val="Uniformes"/>
      <sheetName val="Mat."/>
      <sheetName val="Equip."/>
      <sheetName val="Transp."/>
      <sheetName val="Celular"/>
      <sheetName val="Epi´s"/>
      <sheetName val="Cursos-Trein."/>
      <sheetName val="Mat.Exp."/>
      <sheetName val="Cargo - Aux.Téc.Eletric.-L3"/>
      <sheetName val="Cargo - Aux.Téc.Refrig.-L3"/>
      <sheetName val="Cargo - Engº.Eletricista - L3"/>
      <sheetName val="Cargo - Esp Telecom - L1"/>
      <sheetName val="Cargo - Esp Telecom - L2"/>
      <sheetName val="Cargo - Anali_Rede Telecom - L1"/>
      <sheetName val="Cargo - Anali_Soft_Basico - L1"/>
      <sheetName val="Cargo - Enc.Equipe-Rede L1 "/>
      <sheetName val="Cargo - Engº. Telecom - L1"/>
      <sheetName val="Cargo - Engº. Mecânico - L1"/>
      <sheetName val="Cargo - Anali_Rede Telecom -L2"/>
      <sheetName val="Cargo - Anali_Soft_Basico - L2"/>
      <sheetName val="Cargo - Téc.Sistema_Telef - L2"/>
      <sheetName val="Cargo - Aux.Sistema_Telef - L2"/>
      <sheetName val="Cargo - Téc.Áudio_Vídeo - L2"/>
      <sheetName val="Cargo - Aux.Áudio_Vídeo - L2"/>
      <sheetName val="Cargo - Téc.Cabeamento - L2"/>
      <sheetName val="Cargo - Engº. Telecom - L3"/>
      <sheetName val="Cargo - Enc.Equipe-Rede L3"/>
      <sheetName val="Cargo - Téc.Refrig - L3"/>
      <sheetName val="Cargo - Téc.Eletricista - L3"/>
      <sheetName val="Cargo - Téc.Eletricista - L2"/>
      <sheetName val="Cargo - Enc.Equipe-Rede L2"/>
      <sheetName val="Cargo - Engº.Eletricista - L2"/>
      <sheetName val="Cargo - Engº. Telecom - L2"/>
      <sheetName val="Cargo - Téc-Rede Telecom - L1"/>
      <sheetName val="Cargo - Téc-Rede Telec Camp-L1"/>
      <sheetName val="Cargo - Téc-Rede Telecom - L2"/>
      <sheetName val="Cargo - Téc RedeTelecomNot -L1"/>
      <sheetName val="Cargo - Aux Tec Rede - L1"/>
      <sheetName val="Cargo - Aux Tec Rede Campo L1"/>
      <sheetName val="Cargo - AuxTecRedeNot-L1"/>
      <sheetName val="Plan_Ajustes"/>
      <sheetName val="Cargo - Aux Tec Rede - L2"/>
      <sheetName val="Serviço_L1"/>
      <sheetName val="QTD_MO_L1"/>
      <sheetName val="QTD_MO_L_1"/>
      <sheetName val="Planilha_Alocação_MO_L1"/>
      <sheetName val="Plan_Geral-L1_(2)"/>
      <sheetName val="Cargo_-_Aux_Téc_Refrig_-L1"/>
      <sheetName val="Proposta_de_Preços_L1"/>
      <sheetName val="Quadro_Resumo_Proposta"/>
      <sheetName val="Serviço_L2"/>
      <sheetName val="Serviço_L3"/>
      <sheetName val="Serviço_L4"/>
      <sheetName val="Qualificação_MO"/>
      <sheetName val="QTD_MO_L2"/>
      <sheetName val="QTD_MO_L3"/>
      <sheetName val="Mat_"/>
      <sheetName val="Equip_"/>
      <sheetName val="Transp_"/>
      <sheetName val="Cursos-Trein_"/>
      <sheetName val="Mat_Exp_"/>
      <sheetName val="Cargo_-_Aux_Téc_Eletric_-L3"/>
      <sheetName val="Cargo_-_Aux_Téc_Refrig_-L3"/>
      <sheetName val="Cargo_-_Engº_Eletricista_-_L3"/>
      <sheetName val="Cargo_-_Esp_Telecom_-_L1"/>
      <sheetName val="Cargo_-_Esp_Telecom_-_L2"/>
      <sheetName val="Cargo_-_Anali_Rede_Telecom_-_L1"/>
      <sheetName val="Cargo_-_Anali_Soft_Basico_-_L1"/>
      <sheetName val="Cargo_-_Enc_Equipe-Rede_L1_"/>
      <sheetName val="Cargo_-_Engº__Telecom_-_L1"/>
      <sheetName val="Cargo_-_Engº__Mecânico_-_L1"/>
      <sheetName val="Cargo_-_Anali_Rede_Telecom_-L2"/>
      <sheetName val="Cargo_-_Anali_Soft_Basico_-_L2"/>
      <sheetName val="Cargo_-_Téc_Sistema_Telef_-_L2"/>
      <sheetName val="Cargo_-_Aux_Sistema_Telef_-_L2"/>
      <sheetName val="Cargo_-_Téc_Áudio_Vídeo_-_L2"/>
      <sheetName val="Cargo_-_Aux_Áudio_Vídeo_-_L2"/>
      <sheetName val="Cargo_-_Téc_Cabeamento_-_L2"/>
      <sheetName val="Cargo_-_Engº__Telecom_-_L3"/>
      <sheetName val="Cargo_-_Enc_Equipe-Rede_L3"/>
      <sheetName val="Cargo_-_Téc_Refrig_-_L3"/>
      <sheetName val="Cargo_-_Téc_Eletricista_-_L3"/>
      <sheetName val="Cargo_-_Téc_Eletricista_-_L2"/>
      <sheetName val="Cargo_-_Enc_Equipe-Rede_L2"/>
      <sheetName val="Cargo_-_Engº_Eletricista_-_L2"/>
      <sheetName val="Cargo_-_Engº__Telecom_-_L2"/>
      <sheetName val="Cargo_-_Téc-Rede_Telecom_-_L1"/>
      <sheetName val="Cargo_-_Téc-Rede_Telec_Camp-L1"/>
      <sheetName val="Cargo_-_Téc-Rede_Telecom_-_L2"/>
      <sheetName val="Cargo_-_Téc_RedeTelecomNot_-L1"/>
      <sheetName val="Cargo_-_Aux_Tec_Rede_-_L1"/>
      <sheetName val="Cargo_-_Aux_Tec_Rede_Campo_L1"/>
      <sheetName val="Cargo_-_AuxTecRedeNot-L1"/>
      <sheetName val="Cargo_-_Aux_Tec_Rede_-_L2"/>
    </sheetNames>
    <sheetDataSet>
      <sheetData sheetId="0"/>
      <sheetData sheetId="1">
        <row r="3">
          <cell r="E3" t="str">
            <v>Especialista em Telecomunicações</v>
          </cell>
        </row>
        <row r="4">
          <cell r="E4" t="str">
            <v>Engenheiro em Telecomunicações</v>
          </cell>
        </row>
        <row r="5">
          <cell r="E5" t="str">
            <v>Engenheiro Mecânico</v>
          </cell>
        </row>
        <row r="6">
          <cell r="E6" t="str">
            <v>Engenheiro Eletricista</v>
          </cell>
        </row>
        <row r="7">
          <cell r="E7" t="str">
            <v>Analista de Redes de Telecomunicações</v>
          </cell>
        </row>
        <row r="8">
          <cell r="E8" t="str">
            <v>Analista de Software Básico</v>
          </cell>
        </row>
        <row r="9">
          <cell r="E9" t="str">
            <v>Encarregado de Equipe de Rede WAN</v>
          </cell>
        </row>
        <row r="10">
          <cell r="E10" t="str">
            <v>Encarregado de Equipe de Rede LAN</v>
          </cell>
        </row>
        <row r="11">
          <cell r="E11" t="str">
            <v>Técnico de Rede de Telecomunicações</v>
          </cell>
        </row>
        <row r="12">
          <cell r="E12" t="str">
            <v>Técnico em Cabeamento</v>
          </cell>
        </row>
        <row r="13">
          <cell r="E13" t="str">
            <v>Técnico de Sistemas de Telefonia</v>
          </cell>
        </row>
        <row r="14">
          <cell r="E14" t="str">
            <v>Técnico de Áudio e Vídeo</v>
          </cell>
        </row>
        <row r="15">
          <cell r="E15" t="str">
            <v>Técnico Eletricista</v>
          </cell>
        </row>
        <row r="16">
          <cell r="E16" t="str">
            <v>Técnico de Refrigeração</v>
          </cell>
        </row>
        <row r="17">
          <cell r="E17" t="str">
            <v>Auxiliar Técnico de Rede WAN</v>
          </cell>
        </row>
        <row r="18">
          <cell r="E18" t="str">
            <v>Auxiliar Técnico de Rede LAN</v>
          </cell>
        </row>
        <row r="19">
          <cell r="E19" t="str">
            <v>Auxiliar Técnico de Sistemas de Telefonia</v>
          </cell>
        </row>
        <row r="20">
          <cell r="E20" t="str">
            <v>Auxiliar Técnico de Áudio e Vídeo</v>
          </cell>
        </row>
        <row r="21">
          <cell r="E21" t="str">
            <v>Auxiliar Técnico de Eletricidade</v>
          </cell>
        </row>
        <row r="22">
          <cell r="E22" t="str">
            <v>Auxiliar Técnico de Refrigeração</v>
          </cell>
        </row>
        <row r="23">
          <cell r="E23" t="str">
            <v>Auxiliar de TI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oio"/>
      <sheetName val="AVISO"/>
      <sheetName val="Dados Contratação"/>
      <sheetName val="Dados Proponente"/>
      <sheetName val="Insumos"/>
      <sheetName val="Serviços de Apoio"/>
      <sheetName val="Transporte"/>
      <sheetName val="Secretariado"/>
      <sheetName val="Deslocamento"/>
      <sheetName val="Diárias"/>
      <sheetName val="Diárias incorporadas à remunera"/>
      <sheetName val="Serviço extraordinário"/>
      <sheetName val="Valor Global"/>
      <sheetName val="Quadro Resumo"/>
    </sheetNames>
    <sheetDataSet>
      <sheetData sheetId="0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35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/>
      <sheetData sheetId="2"/>
      <sheetData sheetId="3">
        <row r="24">
          <cell r="E24" t="str">
            <v>PIS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alários"/>
      <sheetName val="Tabela TR e ETP CUSTO GERAL"/>
      <sheetName val="QUADRO RESUMO GERAL"/>
      <sheetName val="Perc. Lucro e Custos Indiretos"/>
      <sheetName val="Perfil Arquiteto de Dados"/>
      <sheetName val="Perfil Engenheiro de Dados"/>
      <sheetName val="Perfil Analista de Dados"/>
      <sheetName val="Perfil Cientista de Dados"/>
      <sheetName val="Perfil Analista de BI"/>
      <sheetName val="Perfil UI UX CX Designer"/>
      <sheetName val="Perfil Governança de Dados"/>
      <sheetName val="Perfil Arquiteto de Nuvem"/>
      <sheetName val="Perfil Engenheiro de BIGDATA"/>
      <sheetName val="Perfil Engenheiro de IA"/>
      <sheetName val="Pesq. Uniforme"/>
      <sheetName val="Pesq MatApoio"/>
      <sheetName val="Pesq SegVida"/>
      <sheetName val="Pesquisa Postos"/>
      <sheetName val="Custo Posto Trab"/>
    </sheetNames>
    <sheetDataSet>
      <sheetData sheetId="0">
        <row r="3">
          <cell r="F3">
            <v>2</v>
          </cell>
        </row>
        <row r="4">
          <cell r="F4">
            <v>6</v>
          </cell>
        </row>
        <row r="5">
          <cell r="F5">
            <v>5</v>
          </cell>
        </row>
        <row r="6">
          <cell r="F6">
            <v>3</v>
          </cell>
        </row>
        <row r="7">
          <cell r="F7">
            <v>19</v>
          </cell>
        </row>
        <row r="8">
          <cell r="F8">
            <v>3</v>
          </cell>
        </row>
        <row r="9">
          <cell r="F9">
            <v>2</v>
          </cell>
        </row>
        <row r="10">
          <cell r="F10">
            <v>2</v>
          </cell>
        </row>
        <row r="11">
          <cell r="F11">
            <v>5</v>
          </cell>
        </row>
        <row r="12">
          <cell r="F12">
            <v>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LIDADO"/>
      <sheetName val="Perfil 1"/>
      <sheetName val="Perfil 2"/>
      <sheetName val="Perfil 3"/>
    </sheetNames>
    <sheetDataSet>
      <sheetData sheetId="0" refreshError="1"/>
      <sheetData sheetId="1">
        <row r="12">
          <cell r="D12" t="str">
            <v>Planejamento Estratégico e Tático</v>
          </cell>
        </row>
      </sheetData>
      <sheetData sheetId="2">
        <row r="12">
          <cell r="D12" t="str">
            <v>Escritório de Projetos</v>
          </cell>
        </row>
      </sheetData>
      <sheetData sheetId="3">
        <row r="12">
          <cell r="D12" t="str">
            <v>Apoio ao Negócio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TCO"/>
      <sheetName val="Media_Salarial_Consolidada"/>
      <sheetName val="Levantamento Michael Page"/>
      <sheetName val="Levantamento ADECCO  Brasil"/>
      <sheetName val="Levantamento Robert Half"/>
      <sheetName val="Levantamento Portaria SGD 6679"/>
      <sheetName val="Levantamento AGU PE 07-2023"/>
      <sheetName val="Levantamento TSE PE 11-2023"/>
      <sheetName val="Levantamento MDS PE 30-2023"/>
      <sheetName val="Levantamento ANS PE 15-2022"/>
      <sheetName val="Levantamento INEP PE 06-2022"/>
      <sheetName val="Levantamento ANATEL PE 03-2022"/>
      <sheetName val="Perfis portaria SGD 750"/>
      <sheetName val="Perfis portaria SGD 6.679"/>
    </sheetNames>
    <sheetDataSet>
      <sheetData sheetId="0"/>
      <sheetData sheetId="1">
        <row r="5">
          <cell r="O5">
            <v>16958.67808920372</v>
          </cell>
        </row>
        <row r="6">
          <cell r="O6">
            <v>14936.332611504651</v>
          </cell>
        </row>
        <row r="7">
          <cell r="O7">
            <v>12235.293333182533</v>
          </cell>
        </row>
        <row r="8">
          <cell r="O8">
            <v>17293.494709100727</v>
          </cell>
        </row>
        <row r="9">
          <cell r="O9">
            <v>12624.021971164499</v>
          </cell>
        </row>
        <row r="10">
          <cell r="O10">
            <v>8506.8524999999991</v>
          </cell>
        </row>
        <row r="11">
          <cell r="O11">
            <v>17407.904042163402</v>
          </cell>
        </row>
        <row r="12">
          <cell r="O12">
            <v>17333.333333333332</v>
          </cell>
        </row>
        <row r="13">
          <cell r="O13">
            <v>17213.540638548933</v>
          </cell>
        </row>
        <row r="14">
          <cell r="O14">
            <v>16655.920478911699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ABIANO ISRAEL DOS SANTOS FRANCISCO" id="{AA9F8C1B-1618-4D4B-85C4-E725B9E276AA}" userId="S::92844928153@fnde.gov.br::e02346e6-52da-48ff-b357-483752b248bd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4-02-16T19:59:27.12" personId="{AA9F8C1B-1618-4D4B-85C4-E725B9E276AA}" id="{164E21F8-3F9B-4152-BB03-69D6EE18976B}">
    <text xml:space="preserve">Perfis definidos na planilha:
Sugestão de perfis - Apoio + BI.xlsx </text>
    <extLst>
      <x:ext xmlns:xltc2="http://schemas.microsoft.com/office/spreadsheetml/2020/threadedcomments2" uri="{F7C98A9C-CBB3-438F-8F68-D28B6AF4A901}">
        <xltc2:checksum>1696195353</xltc2:checksum>
        <xltc2:hyperlink startIndex="30" length="36" url="https://fnde.sharepoint.com/:x:/s/PCTI-ApoioaGesto-DIRTI20242/EWe5OmIX_UpIhceHUpQlsNgB0GsYfBPvMU2KJ3i6vnjFyw?e=26vHuv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AD146-000B-4FB7-8EE9-EA6EEFE51B46}">
  <dimension ref="B2:I26"/>
  <sheetViews>
    <sheetView showGridLines="0" tabSelected="1" zoomScaleNormal="100" workbookViewId="0">
      <selection activeCell="H6" sqref="H6"/>
    </sheetView>
  </sheetViews>
  <sheetFormatPr defaultColWidth="9.140625" defaultRowHeight="15"/>
  <cols>
    <col min="1" max="1" width="3.5703125" style="1" customWidth="1"/>
    <col min="2" max="2" width="4" style="1" customWidth="1"/>
    <col min="3" max="3" width="45.42578125" style="2" customWidth="1"/>
    <col min="4" max="4" width="15.85546875" style="1" customWidth="1"/>
    <col min="5" max="5" width="17.28515625" style="1" bestFit="1" customWidth="1"/>
    <col min="6" max="6" width="17.42578125" style="1" customWidth="1"/>
    <col min="7" max="7" width="20.5703125" style="1" customWidth="1"/>
    <col min="8" max="8" width="13.28515625" style="1" bestFit="1" customWidth="1"/>
    <col min="9" max="9" width="15.5703125" style="1" customWidth="1"/>
    <col min="10" max="13" width="9.140625" style="1"/>
    <col min="14" max="14" width="13.28515625" style="1" bestFit="1" customWidth="1"/>
    <col min="15" max="16384" width="9.140625" style="1"/>
  </cols>
  <sheetData>
    <row r="2" spans="2:8" ht="21.75" thickBot="1">
      <c r="C2" s="55"/>
    </row>
    <row r="3" spans="2:8" ht="15.75" thickBot="1">
      <c r="B3" s="172" t="s">
        <v>0</v>
      </c>
      <c r="C3" s="173"/>
      <c r="D3" s="173"/>
      <c r="E3" s="173"/>
      <c r="F3" s="173"/>
      <c r="G3" s="174"/>
    </row>
    <row r="4" spans="2:8" s="2" customFormat="1" ht="30">
      <c r="B4" s="175" t="s">
        <v>1</v>
      </c>
      <c r="C4" s="177" t="s">
        <v>2</v>
      </c>
      <c r="D4" s="3" t="s">
        <v>3</v>
      </c>
      <c r="E4" s="3" t="s">
        <v>4</v>
      </c>
      <c r="F4" s="3" t="s">
        <v>5</v>
      </c>
      <c r="G4" s="4" t="s">
        <v>6</v>
      </c>
    </row>
    <row r="5" spans="2:8" s="2" customFormat="1">
      <c r="B5" s="176"/>
      <c r="C5" s="178"/>
      <c r="D5" s="50" t="s">
        <v>7</v>
      </c>
      <c r="E5" s="50" t="s">
        <v>8</v>
      </c>
      <c r="F5" s="50" t="s">
        <v>9</v>
      </c>
      <c r="G5" s="51" t="s">
        <v>10</v>
      </c>
      <c r="H5" s="51" t="s">
        <v>11</v>
      </c>
    </row>
    <row r="6" spans="2:8" s="2" customFormat="1">
      <c r="B6" s="56">
        <v>1</v>
      </c>
      <c r="C6" s="20" t="str">
        <f>Salários!D3</f>
        <v>Arquiteto de Dados Sênior</v>
      </c>
      <c r="D6" s="5">
        <f>Salários!F3</f>
        <v>2</v>
      </c>
      <c r="E6" s="167">
        <f>'00  - Todos os Perfis'!D176</f>
        <v>34489.980000000003</v>
      </c>
      <c r="F6" s="167">
        <f>E6*D6</f>
        <v>68979.960000000006</v>
      </c>
      <c r="G6" s="169">
        <f>F6*12</f>
        <v>827759.52</v>
      </c>
      <c r="H6" s="93">
        <f>'00  - Todos os Perfis'!D180</f>
        <v>2.033765828832915</v>
      </c>
    </row>
    <row r="7" spans="2:8" s="2" customFormat="1">
      <c r="B7" s="56">
        <v>2</v>
      </c>
      <c r="C7" s="20" t="str">
        <f>Salários!D4</f>
        <v>Engenheiro de Dados Sênior</v>
      </c>
      <c r="D7" s="5">
        <f>Salários!F4</f>
        <v>6</v>
      </c>
      <c r="E7" s="167">
        <f>'00  - Todos os Perfis'!E176</f>
        <v>30485.83</v>
      </c>
      <c r="F7" s="167">
        <f t="shared" ref="F7:F15" si="0">E7*D7</f>
        <v>182914.98</v>
      </c>
      <c r="G7" s="169">
        <f t="shared" ref="G7:G15" si="1">F7*12</f>
        <v>2194979.7600000002</v>
      </c>
      <c r="H7" s="93">
        <f>'00  - Todos os Perfis'!E180</f>
        <v>2.0410518962679238</v>
      </c>
    </row>
    <row r="8" spans="2:8" s="2" customFormat="1">
      <c r="B8" s="56">
        <v>3</v>
      </c>
      <c r="C8" s="20" t="str">
        <f>Salários!D5</f>
        <v>Analista de Dados Sênior</v>
      </c>
      <c r="D8" s="5">
        <f>Salários!F5</f>
        <v>5</v>
      </c>
      <c r="E8" s="167">
        <f>'00  - Todos os Perfis'!F176</f>
        <v>25137.9</v>
      </c>
      <c r="F8" s="167">
        <f t="shared" si="0"/>
        <v>125689.5</v>
      </c>
      <c r="G8" s="169">
        <f t="shared" si="1"/>
        <v>1508274</v>
      </c>
      <c r="H8" s="93">
        <f>'00  - Todos os Perfis'!F180</f>
        <v>2.0545400355727605</v>
      </c>
    </row>
    <row r="9" spans="2:8" s="2" customFormat="1">
      <c r="B9" s="56">
        <v>4</v>
      </c>
      <c r="C9" s="20" t="str">
        <f>Salários!D6</f>
        <v>Cientista de Dados Sênior</v>
      </c>
      <c r="D9" s="5">
        <f>Salários!F6</f>
        <v>3</v>
      </c>
      <c r="E9" s="167">
        <f>'00  - Todos os Perfis'!G176</f>
        <v>35152.9</v>
      </c>
      <c r="F9" s="167">
        <f t="shared" si="0"/>
        <v>105458.70000000001</v>
      </c>
      <c r="G9" s="169">
        <f t="shared" si="1"/>
        <v>1265504.4000000001</v>
      </c>
      <c r="H9" s="93">
        <f>'00  - Todos os Perfis'!G180</f>
        <v>2.0327238994383672</v>
      </c>
    </row>
    <row r="10" spans="2:8" s="2" customFormat="1">
      <c r="B10" s="56">
        <v>5</v>
      </c>
      <c r="C10" s="20" t="str">
        <f>Salários!D7</f>
        <v>Analista de Business Intelligence Sênior</v>
      </c>
      <c r="D10" s="5">
        <f>Salários!F7</f>
        <v>19</v>
      </c>
      <c r="E10" s="167">
        <f>'00  - Todos os Perfis'!H176</f>
        <v>25907.56</v>
      </c>
      <c r="F10" s="167">
        <f t="shared" si="0"/>
        <v>492243.64</v>
      </c>
      <c r="G10" s="169">
        <f t="shared" si="1"/>
        <v>5906923.6799999997</v>
      </c>
      <c r="H10" s="93">
        <f>'00  - Todos os Perfis'!H180</f>
        <v>2.0522429427940998</v>
      </c>
    </row>
    <row r="11" spans="2:8" s="2" customFormat="1">
      <c r="B11" s="56">
        <v>6</v>
      </c>
      <c r="C11" s="20" t="str">
        <f>Salários!D8</f>
        <v>UI/UX/CX Designer Sênior</v>
      </c>
      <c r="D11" s="5">
        <f>Salários!F8</f>
        <v>3</v>
      </c>
      <c r="E11" s="167">
        <f>'00  - Todos os Perfis'!I176</f>
        <v>17755.759999999998</v>
      </c>
      <c r="F11" s="167">
        <f t="shared" si="0"/>
        <v>53267.28</v>
      </c>
      <c r="G11" s="169">
        <f t="shared" si="1"/>
        <v>639207.36</v>
      </c>
      <c r="H11" s="93">
        <f>'00  - Todos os Perfis'!I180</f>
        <v>2.087230265247928</v>
      </c>
    </row>
    <row r="12" spans="2:8" s="2" customFormat="1">
      <c r="B12" s="56">
        <v>7</v>
      </c>
      <c r="C12" s="20" t="str">
        <f>Salários!D9</f>
        <v>Especialista em Governança de Dados Sênior</v>
      </c>
      <c r="D12" s="5">
        <f>Salários!F9</f>
        <v>2</v>
      </c>
      <c r="E12" s="167">
        <f>'00  - Todos os Perfis'!J176</f>
        <v>35379.42</v>
      </c>
      <c r="F12" s="167">
        <f t="shared" si="0"/>
        <v>70758.84</v>
      </c>
      <c r="G12" s="169">
        <f t="shared" si="1"/>
        <v>849106.08</v>
      </c>
      <c r="H12" s="93">
        <f>'00  - Todos os Perfis'!J180</f>
        <v>2.0323767820817533</v>
      </c>
    </row>
    <row r="13" spans="2:8" s="2" customFormat="1">
      <c r="B13" s="56">
        <v>8</v>
      </c>
      <c r="C13" s="20" t="str">
        <f>Salários!D10</f>
        <v>Arquiteto de Soluções em Nuvem Sênior</v>
      </c>
      <c r="D13" s="5">
        <f>Salários!F10</f>
        <v>2</v>
      </c>
      <c r="E13" s="167">
        <f>'00  - Todos os Perfis'!K176</f>
        <v>35231.78</v>
      </c>
      <c r="F13" s="167">
        <f t="shared" si="0"/>
        <v>70463.56</v>
      </c>
      <c r="G13" s="169">
        <f t="shared" si="1"/>
        <v>845562.72</v>
      </c>
      <c r="H13" s="93">
        <f>'00  - Todos os Perfis'!K180</f>
        <v>2.0326026923076923</v>
      </c>
    </row>
    <row r="14" spans="2:8" s="2" customFormat="1">
      <c r="B14" s="56">
        <v>9</v>
      </c>
      <c r="C14" s="20" t="str">
        <f>Salários!D11</f>
        <v>Engenheiro de Big Data Sênior</v>
      </c>
      <c r="D14" s="5">
        <f>Salários!F11</f>
        <v>5</v>
      </c>
      <c r="E14" s="167">
        <f>'00  - Todos os Perfis'!L176</f>
        <v>34994.589999999997</v>
      </c>
      <c r="F14" s="167">
        <f t="shared" si="0"/>
        <v>174972.94999999998</v>
      </c>
      <c r="G14" s="169">
        <f t="shared" si="1"/>
        <v>2099675.4</v>
      </c>
      <c r="H14" s="93">
        <f>'00  - Todos os Perfis'!L180</f>
        <v>2.0329687386702546</v>
      </c>
    </row>
    <row r="15" spans="2:8" s="2" customFormat="1">
      <c r="B15" s="56">
        <v>10</v>
      </c>
      <c r="C15" s="20" t="str">
        <f>Salários!D12</f>
        <v>Engenheiro de IA Sênior</v>
      </c>
      <c r="D15" s="5">
        <f>Salários!F12</f>
        <v>6</v>
      </c>
      <c r="E15" s="167">
        <f>'00  - Todos os Perfis'!M176</f>
        <v>33890.53</v>
      </c>
      <c r="F15" s="167">
        <f t="shared" si="0"/>
        <v>203343.18</v>
      </c>
      <c r="G15" s="169">
        <f t="shared" si="1"/>
        <v>2440118.16</v>
      </c>
      <c r="H15" s="93">
        <f>'00  - Todos os Perfis'!M180</f>
        <v>2.0347437442985687</v>
      </c>
    </row>
    <row r="16" spans="2:8" ht="15.75" thickBot="1">
      <c r="C16" s="1"/>
    </row>
    <row r="17" spans="2:9" ht="16.5" thickBot="1">
      <c r="B17" s="172" t="s">
        <v>12</v>
      </c>
      <c r="C17" s="173"/>
      <c r="D17" s="52">
        <f>SUM(D6:D16)</f>
        <v>53</v>
      </c>
      <c r="E17" s="53">
        <f>SUM(E6:E15)</f>
        <v>308426.25</v>
      </c>
      <c r="F17" s="53">
        <f>SUM(F6:F15)</f>
        <v>1548092.59</v>
      </c>
      <c r="G17" s="54">
        <f>SUM(G6:G15)</f>
        <v>18577111.079999998</v>
      </c>
    </row>
    <row r="21" spans="2:9">
      <c r="G21" s="89"/>
    </row>
    <row r="23" spans="2:9">
      <c r="G23" s="91"/>
      <c r="I23" s="92"/>
    </row>
    <row r="24" spans="2:9">
      <c r="I24" s="90"/>
    </row>
    <row r="26" spans="2:9">
      <c r="G26" s="90"/>
    </row>
  </sheetData>
  <mergeCells count="4">
    <mergeCell ref="B17:C17"/>
    <mergeCell ref="B3:G3"/>
    <mergeCell ref="B4:B5"/>
    <mergeCell ref="C4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3B7AB-F952-4EC0-961A-AF1D0763F7BC}">
  <dimension ref="A2:O182"/>
  <sheetViews>
    <sheetView showGridLines="0" topLeftCell="A119" zoomScale="85" zoomScaleNormal="85" workbookViewId="0">
      <selection activeCell="B25" sqref="B25"/>
    </sheetView>
  </sheetViews>
  <sheetFormatPr defaultColWidth="9.140625" defaultRowHeight="15.75"/>
  <cols>
    <col min="1" max="1" width="10.42578125" style="8" customWidth="1"/>
    <col min="2" max="2" width="72.140625" style="8" customWidth="1"/>
    <col min="3" max="3" width="18.5703125" style="8" bestFit="1" customWidth="1"/>
    <col min="4" max="4" width="30.28515625" style="8" customWidth="1"/>
    <col min="5" max="5" width="26.7109375" style="8" customWidth="1"/>
    <col min="6" max="6" width="27" style="8" customWidth="1"/>
    <col min="7" max="7" width="25.28515625" style="8" customWidth="1"/>
    <col min="8" max="8" width="21.140625" style="8" customWidth="1"/>
    <col min="9" max="9" width="26.140625" style="8" customWidth="1"/>
    <col min="10" max="10" width="28.7109375" style="8" bestFit="1" customWidth="1"/>
    <col min="11" max="11" width="21.42578125" style="8" customWidth="1"/>
    <col min="12" max="12" width="21.5703125" style="8" customWidth="1"/>
    <col min="13" max="13" width="22.42578125" style="8" customWidth="1"/>
    <col min="14" max="14" width="17.42578125" style="8" customWidth="1"/>
    <col min="15" max="16384" width="9.140625" style="8"/>
  </cols>
  <sheetData>
    <row r="2" spans="1:4">
      <c r="A2" s="221" t="s">
        <v>136</v>
      </c>
      <c r="B2" s="221"/>
      <c r="C2" s="221"/>
      <c r="D2" s="221"/>
    </row>
    <row r="3" spans="1:4">
      <c r="A3" s="221" t="s">
        <v>137</v>
      </c>
      <c r="B3" s="221"/>
      <c r="C3" s="221"/>
      <c r="D3" s="221"/>
    </row>
    <row r="4" spans="1:4" ht="36" customHeight="1">
      <c r="A4" s="221" t="s">
        <v>138</v>
      </c>
      <c r="B4" s="221"/>
      <c r="C4" s="221"/>
      <c r="D4" s="221"/>
    </row>
    <row r="5" spans="1:4" ht="20.25" customHeight="1">
      <c r="A5" s="7"/>
      <c r="B5" s="7"/>
      <c r="C5" s="7"/>
    </row>
    <row r="6" spans="1:4">
      <c r="A6" s="222" t="s">
        <v>50</v>
      </c>
      <c r="B6" s="222"/>
      <c r="C6" s="222"/>
      <c r="D6" s="222"/>
    </row>
    <row r="7" spans="1:4">
      <c r="A7" s="223" t="s">
        <v>139</v>
      </c>
      <c r="B7" s="223"/>
      <c r="C7" s="223"/>
      <c r="D7" s="223"/>
    </row>
    <row r="8" spans="1:4">
      <c r="A8" s="139" t="s">
        <v>140</v>
      </c>
      <c r="B8" s="154" t="s">
        <v>141</v>
      </c>
      <c r="C8" s="224"/>
      <c r="D8" s="224"/>
    </row>
    <row r="9" spans="1:4">
      <c r="A9" s="139" t="s">
        <v>142</v>
      </c>
      <c r="B9" s="154" t="s">
        <v>143</v>
      </c>
      <c r="C9" s="216"/>
      <c r="D9" s="216"/>
    </row>
    <row r="10" spans="1:4">
      <c r="A10" s="139" t="s">
        <v>144</v>
      </c>
      <c r="B10" s="154" t="s">
        <v>145</v>
      </c>
      <c r="C10" s="225"/>
      <c r="D10" s="224"/>
    </row>
    <row r="11" spans="1:4">
      <c r="A11" s="139" t="s">
        <v>146</v>
      </c>
      <c r="B11" s="154" t="s">
        <v>147</v>
      </c>
      <c r="C11" s="226"/>
      <c r="D11" s="224"/>
    </row>
    <row r="12" spans="1:4">
      <c r="A12" s="156"/>
      <c r="B12" s="156"/>
      <c r="C12" s="156"/>
      <c r="D12" s="97"/>
    </row>
    <row r="13" spans="1:4">
      <c r="A13" s="227" t="s">
        <v>148</v>
      </c>
      <c r="B13" s="227"/>
      <c r="C13" s="227"/>
      <c r="D13" s="227"/>
    </row>
    <row r="14" spans="1:4">
      <c r="A14" s="139" t="s">
        <v>149</v>
      </c>
      <c r="B14" s="154" t="s">
        <v>150</v>
      </c>
      <c r="C14" s="228"/>
      <c r="D14" s="229"/>
    </row>
    <row r="15" spans="1:4">
      <c r="A15" s="139" t="s">
        <v>151</v>
      </c>
      <c r="B15" s="144" t="s">
        <v>152</v>
      </c>
      <c r="C15" s="216" t="s">
        <v>153</v>
      </c>
      <c r="D15" s="216"/>
    </row>
    <row r="16" spans="1:4">
      <c r="A16" s="139" t="s">
        <v>154</v>
      </c>
      <c r="B16" s="154" t="s">
        <v>155</v>
      </c>
      <c r="C16" s="145" t="s">
        <v>156</v>
      </c>
      <c r="D16" s="155" t="s">
        <v>157</v>
      </c>
    </row>
    <row r="17" spans="1:13" ht="30.75" customHeight="1">
      <c r="A17" s="139" t="s">
        <v>158</v>
      </c>
      <c r="B17" s="144" t="s">
        <v>159</v>
      </c>
      <c r="C17" s="215"/>
      <c r="D17" s="215"/>
    </row>
    <row r="18" spans="1:13">
      <c r="A18" s="139" t="s">
        <v>160</v>
      </c>
      <c r="B18" s="144" t="s">
        <v>161</v>
      </c>
      <c r="C18" s="216" t="s">
        <v>162</v>
      </c>
      <c r="D18" s="216"/>
    </row>
    <row r="19" spans="1:13">
      <c r="A19" s="6"/>
      <c r="B19" s="15"/>
      <c r="C19" s="15"/>
      <c r="D19" s="16"/>
    </row>
    <row r="20" spans="1:13">
      <c r="A20" s="217" t="s">
        <v>163</v>
      </c>
      <c r="B20" s="217"/>
      <c r="C20" s="217"/>
      <c r="D20" s="217"/>
    </row>
    <row r="21" spans="1:13" ht="59.25" customHeight="1">
      <c r="A21" s="180" t="s">
        <v>164</v>
      </c>
      <c r="B21" s="181" t="s">
        <v>165</v>
      </c>
      <c r="C21" s="181"/>
      <c r="D21" s="138" t="str">
        <f>Salários!D3</f>
        <v>Arquiteto de Dados Sênior</v>
      </c>
      <c r="E21" s="141" t="str">
        <f>Salários!D4</f>
        <v>Engenheiro de Dados Sênior</v>
      </c>
      <c r="F21" s="141" t="str">
        <f>Salários!D5</f>
        <v>Analista de Dados Sênior</v>
      </c>
      <c r="G21" s="141" t="str">
        <f>Salários!D6</f>
        <v>Cientista de Dados Sênior</v>
      </c>
      <c r="H21" s="141" t="str">
        <f>Salários!D7</f>
        <v>Analista de Business Intelligence Sênior</v>
      </c>
      <c r="I21" s="141" t="str">
        <f>Salários!D8</f>
        <v>UI/UX/CX Designer Sênior</v>
      </c>
      <c r="J21" s="141" t="str">
        <f>Salários!D9</f>
        <v>Especialista em Governança de Dados Sênior</v>
      </c>
      <c r="K21" s="141" t="str">
        <f>Salários!D10</f>
        <v>Arquiteto de Soluções em Nuvem Sênior</v>
      </c>
      <c r="L21" s="141" t="str">
        <f>Salários!D11</f>
        <v>Engenheiro de Big Data Sênior</v>
      </c>
      <c r="M21" s="141" t="str">
        <f>Salários!D12</f>
        <v>Engenheiro de IA Sênior</v>
      </c>
    </row>
    <row r="22" spans="1:13" ht="59.25" customHeight="1">
      <c r="A22" s="180"/>
      <c r="B22" s="181"/>
      <c r="C22" s="181"/>
      <c r="D22" s="142" t="s">
        <v>292</v>
      </c>
      <c r="E22" s="148" t="s">
        <v>293</v>
      </c>
      <c r="F22" s="143" t="s">
        <v>294</v>
      </c>
      <c r="G22" s="143" t="s">
        <v>295</v>
      </c>
      <c r="H22" s="143" t="s">
        <v>296</v>
      </c>
      <c r="I22" s="143" t="s">
        <v>297</v>
      </c>
      <c r="J22" s="143" t="s">
        <v>298</v>
      </c>
      <c r="K22" s="143" t="s">
        <v>299</v>
      </c>
      <c r="L22" s="143" t="s">
        <v>300</v>
      </c>
      <c r="M22" s="143" t="s">
        <v>301</v>
      </c>
    </row>
    <row r="23" spans="1:13">
      <c r="A23" s="139" t="s">
        <v>166</v>
      </c>
      <c r="B23" s="140" t="s">
        <v>167</v>
      </c>
      <c r="C23" s="144"/>
      <c r="D23" s="145" t="str">
        <f>Salários!C3</f>
        <v>2124-25</v>
      </c>
      <c r="E23" s="149" t="str">
        <f>Salários!C4</f>
        <v>2122-05</v>
      </c>
      <c r="F23" s="145" t="str">
        <f>Salários!C5</f>
        <v>2123-05</v>
      </c>
      <c r="G23" s="145" t="str">
        <f>Salários!C6</f>
        <v>2112-20</v>
      </c>
      <c r="H23" s="145" t="str">
        <f>Salários!C7</f>
        <v>1423-30</v>
      </c>
      <c r="I23" s="145" t="str">
        <f>Salários!C8</f>
        <v>2624-10</v>
      </c>
      <c r="J23" s="145" t="str">
        <f>Salários!C9</f>
        <v>2124-25</v>
      </c>
      <c r="K23" s="145" t="str">
        <f>Salários!C10</f>
        <v>2124-25</v>
      </c>
      <c r="L23" s="145" t="str">
        <f>Salários!C11</f>
        <v>2122-05</v>
      </c>
      <c r="M23" s="145" t="str">
        <f>Salários!C12</f>
        <v>2122-05</v>
      </c>
    </row>
    <row r="24" spans="1:13">
      <c r="A24" s="139" t="s">
        <v>168</v>
      </c>
      <c r="B24" s="140" t="s">
        <v>169</v>
      </c>
      <c r="C24" s="171" t="s">
        <v>330</v>
      </c>
      <c r="D24" s="151"/>
    </row>
    <row r="25" spans="1:13">
      <c r="A25" s="139" t="s">
        <v>170</v>
      </c>
      <c r="B25" s="140" t="s">
        <v>171</v>
      </c>
      <c r="C25" s="152"/>
      <c r="D25" s="152"/>
    </row>
    <row r="26" spans="1:13">
      <c r="A26" s="139" t="s">
        <v>172</v>
      </c>
      <c r="B26" s="140" t="s">
        <v>173</v>
      </c>
      <c r="C26" s="152"/>
      <c r="D26" s="152"/>
    </row>
    <row r="27" spans="1:13">
      <c r="A27" s="139" t="s">
        <v>174</v>
      </c>
      <c r="B27" s="140" t="s">
        <v>175</v>
      </c>
      <c r="C27" s="153"/>
      <c r="D27" s="146">
        <f>Salários!F3</f>
        <v>2</v>
      </c>
      <c r="E27" s="150">
        <f>Salários!F4</f>
        <v>6</v>
      </c>
      <c r="F27" s="147">
        <f>Salários!F5</f>
        <v>5</v>
      </c>
      <c r="G27" s="147">
        <f>Salários!F6</f>
        <v>3</v>
      </c>
      <c r="H27" s="147">
        <f>Salários!F7</f>
        <v>19</v>
      </c>
      <c r="I27" s="147">
        <f>Salários!F8</f>
        <v>3</v>
      </c>
      <c r="J27" s="147">
        <f>Salários!F9</f>
        <v>2</v>
      </c>
      <c r="K27" s="147">
        <f>Salários!F10</f>
        <v>2</v>
      </c>
      <c r="L27" s="147">
        <f>Salários!F11</f>
        <v>5</v>
      </c>
      <c r="M27" s="147">
        <f>Salários!F12</f>
        <v>6</v>
      </c>
    </row>
    <row r="28" spans="1:13">
      <c r="A28" s="49"/>
      <c r="B28" s="15"/>
      <c r="C28" s="15"/>
      <c r="D28" s="16"/>
    </row>
    <row r="30" spans="1:13" ht="47.25">
      <c r="A30" s="218" t="s">
        <v>176</v>
      </c>
      <c r="B30" s="218"/>
      <c r="C30" s="218"/>
      <c r="D30" s="98" t="str">
        <f>Salários!D3</f>
        <v>Arquiteto de Dados Sênior</v>
      </c>
      <c r="E30" s="98" t="str">
        <f>Salários!D4</f>
        <v>Engenheiro de Dados Sênior</v>
      </c>
      <c r="F30" s="98" t="str">
        <f>Salários!D5</f>
        <v>Analista de Dados Sênior</v>
      </c>
      <c r="G30" s="98" t="str">
        <f>Salários!D6</f>
        <v>Cientista de Dados Sênior</v>
      </c>
      <c r="H30" s="98" t="str">
        <f>Salários!D7</f>
        <v>Analista de Business Intelligence Sênior</v>
      </c>
      <c r="I30" s="98" t="str">
        <f>Salários!D8</f>
        <v>UI/UX/CX Designer Sênior</v>
      </c>
      <c r="J30" s="98" t="str">
        <f>Salários!D9</f>
        <v>Especialista em Governança de Dados Sênior</v>
      </c>
      <c r="K30" s="98" t="str">
        <f>Salários!D10</f>
        <v>Arquiteto de Soluções em Nuvem Sênior</v>
      </c>
      <c r="L30" s="98" t="str">
        <f>Salários!D11</f>
        <v>Engenheiro de Big Data Sênior</v>
      </c>
      <c r="M30" s="98" t="str">
        <f>Salários!D12</f>
        <v>Engenheiro de IA Sênior</v>
      </c>
    </row>
    <row r="32" spans="1:13">
      <c r="A32" s="99">
        <v>1</v>
      </c>
      <c r="B32" s="191" t="s">
        <v>177</v>
      </c>
      <c r="C32" s="191"/>
      <c r="D32" s="99" t="s">
        <v>320</v>
      </c>
      <c r="E32" s="99" t="s">
        <v>322</v>
      </c>
      <c r="F32" s="99" t="s">
        <v>321</v>
      </c>
      <c r="G32" s="99" t="s">
        <v>323</v>
      </c>
      <c r="H32" s="99" t="s">
        <v>324</v>
      </c>
      <c r="I32" s="99" t="s">
        <v>325</v>
      </c>
      <c r="J32" s="99" t="s">
        <v>326</v>
      </c>
      <c r="K32" s="99" t="s">
        <v>327</v>
      </c>
      <c r="L32" s="99" t="s">
        <v>328</v>
      </c>
      <c r="M32" s="99" t="s">
        <v>329</v>
      </c>
    </row>
    <row r="33" spans="1:13">
      <c r="A33" s="110" t="s">
        <v>7</v>
      </c>
      <c r="B33" s="182" t="s">
        <v>179</v>
      </c>
      <c r="C33" s="182"/>
      <c r="D33" s="136">
        <f>Salários!E3</f>
        <v>16958.67808920372</v>
      </c>
      <c r="E33" s="136">
        <f>Salários!E4</f>
        <v>14936.332611504651</v>
      </c>
      <c r="F33" s="136">
        <f>Salários!E5</f>
        <v>12235.293333182533</v>
      </c>
      <c r="G33" s="136">
        <f>Salários!E6</f>
        <v>17293.494709100727</v>
      </c>
      <c r="H33" s="136">
        <f>Salários!E7</f>
        <v>12624.021971164499</v>
      </c>
      <c r="I33" s="136">
        <f>Salários!E8</f>
        <v>8506.8524999999991</v>
      </c>
      <c r="J33" s="136">
        <f>Salários!E9</f>
        <v>17407.904042163402</v>
      </c>
      <c r="K33" s="136">
        <f>Salários!E10</f>
        <v>17333.333333333332</v>
      </c>
      <c r="L33" s="136">
        <f>Salários!E11</f>
        <v>17213.540638548933</v>
      </c>
      <c r="M33" s="136">
        <f>Salários!E12</f>
        <v>16655.920478911699</v>
      </c>
    </row>
    <row r="34" spans="1:13">
      <c r="A34" s="110" t="s">
        <v>8</v>
      </c>
      <c r="B34" s="101" t="s">
        <v>289</v>
      </c>
      <c r="C34" s="101"/>
      <c r="D34" s="136"/>
      <c r="E34" s="136"/>
      <c r="F34" s="136"/>
      <c r="G34" s="136"/>
      <c r="H34" s="136"/>
      <c r="I34" s="136"/>
      <c r="J34" s="136"/>
      <c r="K34" s="136"/>
      <c r="L34" s="136"/>
      <c r="M34" s="136"/>
    </row>
    <row r="35" spans="1:13">
      <c r="A35" s="219" t="s">
        <v>135</v>
      </c>
      <c r="B35" s="219"/>
      <c r="C35" s="219"/>
      <c r="D35" s="137">
        <f>SUM(D33:D33)</f>
        <v>16958.67808920372</v>
      </c>
      <c r="E35" s="137">
        <f t="shared" ref="E35:M35" si="0">SUM(E33:E33)</f>
        <v>14936.332611504651</v>
      </c>
      <c r="F35" s="137">
        <f t="shared" si="0"/>
        <v>12235.293333182533</v>
      </c>
      <c r="G35" s="137">
        <f t="shared" si="0"/>
        <v>17293.494709100727</v>
      </c>
      <c r="H35" s="137">
        <f t="shared" si="0"/>
        <v>12624.021971164499</v>
      </c>
      <c r="I35" s="137">
        <f t="shared" si="0"/>
        <v>8506.8524999999991</v>
      </c>
      <c r="J35" s="137">
        <f t="shared" si="0"/>
        <v>17407.904042163402</v>
      </c>
      <c r="K35" s="137">
        <f t="shared" si="0"/>
        <v>17333.333333333332</v>
      </c>
      <c r="L35" s="137">
        <f t="shared" si="0"/>
        <v>17213.540638548933</v>
      </c>
      <c r="M35" s="137">
        <f t="shared" si="0"/>
        <v>16655.920478911699</v>
      </c>
    </row>
    <row r="36" spans="1:13">
      <c r="A36" s="212" t="s">
        <v>180</v>
      </c>
      <c r="B36" s="212"/>
      <c r="C36" s="212"/>
      <c r="D36" s="212"/>
      <c r="G36" s="17"/>
      <c r="H36" s="17"/>
      <c r="I36" s="17"/>
      <c r="J36" s="17"/>
      <c r="K36" s="17"/>
    </row>
    <row r="37" spans="1:13" ht="25.5" customHeight="1">
      <c r="A37" s="212"/>
      <c r="B37" s="212"/>
      <c r="C37" s="212"/>
      <c r="D37" s="212"/>
      <c r="G37" s="17"/>
      <c r="H37" s="17"/>
      <c r="I37" s="17"/>
      <c r="J37" s="17"/>
      <c r="K37" s="17"/>
    </row>
    <row r="38" spans="1:13">
      <c r="A38" s="18"/>
      <c r="B38" s="18"/>
      <c r="C38" s="18"/>
      <c r="D38" s="19"/>
      <c r="G38" s="17"/>
      <c r="H38" s="17"/>
      <c r="I38" s="17"/>
      <c r="J38" s="17"/>
      <c r="K38" s="17"/>
    </row>
    <row r="39" spans="1:13">
      <c r="A39" s="188" t="s">
        <v>181</v>
      </c>
      <c r="B39" s="188"/>
      <c r="C39" s="188"/>
      <c r="D39" s="188"/>
    </row>
    <row r="40" spans="1:13">
      <c r="A40" s="9"/>
    </row>
    <row r="41" spans="1:13">
      <c r="A41" s="207" t="s">
        <v>182</v>
      </c>
      <c r="B41" s="207"/>
      <c r="C41" s="207"/>
      <c r="D41" s="207"/>
    </row>
    <row r="43" spans="1:13">
      <c r="A43" s="99" t="s">
        <v>183</v>
      </c>
      <c r="B43" s="99" t="s">
        <v>184</v>
      </c>
      <c r="C43" s="99" t="s">
        <v>185</v>
      </c>
      <c r="D43" s="99" t="s">
        <v>320</v>
      </c>
      <c r="E43" s="99" t="s">
        <v>322</v>
      </c>
      <c r="F43" s="99" t="s">
        <v>321</v>
      </c>
      <c r="G43" s="99" t="s">
        <v>323</v>
      </c>
      <c r="H43" s="99" t="s">
        <v>324</v>
      </c>
      <c r="I43" s="99" t="s">
        <v>325</v>
      </c>
      <c r="J43" s="99" t="s">
        <v>326</v>
      </c>
      <c r="K43" s="99" t="s">
        <v>327</v>
      </c>
      <c r="L43" s="99" t="s">
        <v>328</v>
      </c>
      <c r="M43" s="99" t="s">
        <v>329</v>
      </c>
    </row>
    <row r="44" spans="1:13">
      <c r="A44" s="110" t="s">
        <v>7</v>
      </c>
      <c r="B44" s="101" t="s">
        <v>186</v>
      </c>
      <c r="C44" s="116">
        <v>8.3299999999999999E-2</v>
      </c>
      <c r="D44" s="104">
        <f>C44*D35</f>
        <v>1412.6578848306699</v>
      </c>
      <c r="E44" s="104">
        <f t="shared" ref="E44:M44" si="1">$C$44*E35</f>
        <v>1244.1965065383374</v>
      </c>
      <c r="F44" s="104">
        <f t="shared" si="1"/>
        <v>1019.199934654105</v>
      </c>
      <c r="G44" s="104">
        <f t="shared" si="1"/>
        <v>1440.5481092680905</v>
      </c>
      <c r="H44" s="104">
        <f t="shared" si="1"/>
        <v>1051.5810301980027</v>
      </c>
      <c r="I44" s="104">
        <f t="shared" si="1"/>
        <v>708.62081324999997</v>
      </c>
      <c r="J44" s="104">
        <f t="shared" si="1"/>
        <v>1450.0784067122113</v>
      </c>
      <c r="K44" s="104">
        <f t="shared" si="1"/>
        <v>1443.8666666666666</v>
      </c>
      <c r="L44" s="104">
        <f t="shared" si="1"/>
        <v>1433.8879351911262</v>
      </c>
      <c r="M44" s="104">
        <f t="shared" si="1"/>
        <v>1387.4381758933446</v>
      </c>
    </row>
    <row r="45" spans="1:13">
      <c r="A45" s="110" t="s">
        <v>8</v>
      </c>
      <c r="B45" s="101" t="s">
        <v>187</v>
      </c>
      <c r="C45" s="133">
        <v>0.121</v>
      </c>
      <c r="D45" s="104">
        <f>C45*D35</f>
        <v>2052.00004879365</v>
      </c>
      <c r="E45" s="104">
        <f t="shared" ref="E45:M45" si="2">$C$45*E35</f>
        <v>1807.2962459920627</v>
      </c>
      <c r="F45" s="104">
        <f t="shared" si="2"/>
        <v>1480.4704933150865</v>
      </c>
      <c r="G45" s="104">
        <f t="shared" si="2"/>
        <v>2092.5128598011879</v>
      </c>
      <c r="H45" s="104">
        <f t="shared" si="2"/>
        <v>1527.5066585109043</v>
      </c>
      <c r="I45" s="104">
        <f t="shared" si="2"/>
        <v>1029.3291525</v>
      </c>
      <c r="J45" s="104">
        <f t="shared" si="2"/>
        <v>2106.3563891017716</v>
      </c>
      <c r="K45" s="104">
        <f t="shared" si="2"/>
        <v>2097.333333333333</v>
      </c>
      <c r="L45" s="104">
        <f t="shared" si="2"/>
        <v>2082.838417264421</v>
      </c>
      <c r="M45" s="104">
        <f t="shared" si="2"/>
        <v>2015.3663779483156</v>
      </c>
    </row>
    <row r="46" spans="1:13">
      <c r="A46" s="220" t="s">
        <v>135</v>
      </c>
      <c r="B46" s="220"/>
      <c r="C46" s="134">
        <f>SUM(C44:C45)</f>
        <v>0.20429999999999998</v>
      </c>
      <c r="D46" s="135">
        <f>SUM(D44:D45)</f>
        <v>3464.6579336243199</v>
      </c>
      <c r="E46" s="135">
        <f>SUM(E44:E45)</f>
        <v>3051.4927525304001</v>
      </c>
      <c r="F46" s="135">
        <f t="shared" ref="F46:M46" si="3">SUM(F44:F45)</f>
        <v>2499.6704279691917</v>
      </c>
      <c r="G46" s="135">
        <f t="shared" si="3"/>
        <v>3533.0609690692781</v>
      </c>
      <c r="H46" s="135">
        <f t="shared" si="3"/>
        <v>2579.0876887089071</v>
      </c>
      <c r="I46" s="135">
        <f t="shared" si="3"/>
        <v>1737.94996575</v>
      </c>
      <c r="J46" s="135">
        <f t="shared" si="3"/>
        <v>3556.4347958139829</v>
      </c>
      <c r="K46" s="135">
        <f t="shared" si="3"/>
        <v>3541.2</v>
      </c>
      <c r="L46" s="135">
        <f t="shared" si="3"/>
        <v>3516.7263524555474</v>
      </c>
      <c r="M46" s="135">
        <f t="shared" si="3"/>
        <v>3402.80455384166</v>
      </c>
    </row>
    <row r="47" spans="1:13" ht="30" customHeight="1">
      <c r="A47" s="212" t="s">
        <v>188</v>
      </c>
      <c r="B47" s="212"/>
      <c r="C47" s="212"/>
      <c r="D47" s="212"/>
      <c r="G47" s="10"/>
    </row>
    <row r="48" spans="1:13" ht="29.25" customHeight="1">
      <c r="A48" s="212" t="s">
        <v>189</v>
      </c>
      <c r="B48" s="212"/>
      <c r="C48" s="212"/>
      <c r="D48" s="212"/>
      <c r="G48" s="10"/>
    </row>
    <row r="49" spans="1:13" ht="45" customHeight="1">
      <c r="A49" s="212" t="s">
        <v>190</v>
      </c>
      <c r="B49" s="212"/>
      <c r="C49" s="212"/>
      <c r="D49" s="212"/>
      <c r="G49" s="10"/>
    </row>
    <row r="50" spans="1:13">
      <c r="A50" s="212" t="s">
        <v>191</v>
      </c>
      <c r="B50" s="212"/>
      <c r="C50" s="212"/>
      <c r="D50" s="212"/>
      <c r="G50" s="10"/>
    </row>
    <row r="52" spans="1:13" ht="32.25" customHeight="1">
      <c r="A52" s="213" t="s">
        <v>192</v>
      </c>
      <c r="B52" s="213"/>
      <c r="C52" s="213"/>
      <c r="D52" s="213"/>
    </row>
    <row r="54" spans="1:13">
      <c r="A54" s="99" t="s">
        <v>193</v>
      </c>
      <c r="B54" s="99" t="s">
        <v>194</v>
      </c>
      <c r="C54" s="99" t="s">
        <v>195</v>
      </c>
      <c r="D54" s="99" t="s">
        <v>320</v>
      </c>
      <c r="E54" s="99" t="s">
        <v>322</v>
      </c>
      <c r="F54" s="99" t="s">
        <v>321</v>
      </c>
      <c r="G54" s="99" t="s">
        <v>323</v>
      </c>
      <c r="H54" s="99" t="s">
        <v>324</v>
      </c>
      <c r="I54" s="99" t="s">
        <v>325</v>
      </c>
      <c r="J54" s="99" t="s">
        <v>326</v>
      </c>
      <c r="K54" s="99" t="s">
        <v>327</v>
      </c>
      <c r="L54" s="99" t="s">
        <v>328</v>
      </c>
      <c r="M54" s="99" t="s">
        <v>329</v>
      </c>
    </row>
    <row r="55" spans="1:13">
      <c r="A55" s="110" t="s">
        <v>7</v>
      </c>
      <c r="B55" s="101" t="s">
        <v>196</v>
      </c>
      <c r="C55" s="116">
        <v>0</v>
      </c>
      <c r="D55" s="104">
        <f t="shared" ref="D55:M55" si="4">$C$55*(D35+D46)</f>
        <v>0</v>
      </c>
      <c r="E55" s="104">
        <f t="shared" si="4"/>
        <v>0</v>
      </c>
      <c r="F55" s="104">
        <f t="shared" si="4"/>
        <v>0</v>
      </c>
      <c r="G55" s="104">
        <f t="shared" si="4"/>
        <v>0</v>
      </c>
      <c r="H55" s="104">
        <f t="shared" si="4"/>
        <v>0</v>
      </c>
      <c r="I55" s="104">
        <f t="shared" si="4"/>
        <v>0</v>
      </c>
      <c r="J55" s="104">
        <f t="shared" si="4"/>
        <v>0</v>
      </c>
      <c r="K55" s="104">
        <f t="shared" si="4"/>
        <v>0</v>
      </c>
      <c r="L55" s="104">
        <f t="shared" si="4"/>
        <v>0</v>
      </c>
      <c r="M55" s="104">
        <f t="shared" si="4"/>
        <v>0</v>
      </c>
    </row>
    <row r="56" spans="1:13">
      <c r="A56" s="110" t="s">
        <v>8</v>
      </c>
      <c r="B56" s="101" t="s">
        <v>197</v>
      </c>
      <c r="C56" s="116">
        <v>2.5000000000000001E-2</v>
      </c>
      <c r="D56" s="104">
        <f t="shared" ref="D56:D62" si="5">C56*($D$35+$D$46)</f>
        <v>510.58340057070103</v>
      </c>
      <c r="E56" s="104">
        <f>$C$56*($E$35+E46)</f>
        <v>449.6956341008763</v>
      </c>
      <c r="F56" s="104">
        <f>$C$56*($F$35+F46)</f>
        <v>368.37409402879314</v>
      </c>
      <c r="G56" s="104">
        <f>$C$56*($G$35+G46)</f>
        <v>520.66389195425018</v>
      </c>
      <c r="H56" s="104">
        <f>$C$56*($H$35+H46)</f>
        <v>380.07774149683519</v>
      </c>
      <c r="I56" s="104">
        <f>$C$56*($I$35+I46)</f>
        <v>256.12006164374998</v>
      </c>
      <c r="J56" s="104">
        <f>$C$56*($J$35+J46)</f>
        <v>524.10847094943472</v>
      </c>
      <c r="K56" s="104">
        <f>$C$56*($K$35+K46)</f>
        <v>521.86333333333334</v>
      </c>
      <c r="L56" s="104">
        <f>$C$56*($L$35+L46)</f>
        <v>518.25667477511195</v>
      </c>
      <c r="M56" s="104">
        <f>$C$56*($M$35+M46)</f>
        <v>501.46812581883398</v>
      </c>
    </row>
    <row r="57" spans="1:13">
      <c r="A57" s="110" t="s">
        <v>20</v>
      </c>
      <c r="B57" s="130" t="s">
        <v>198</v>
      </c>
      <c r="C57" s="131">
        <v>0.01</v>
      </c>
      <c r="D57" s="104">
        <f t="shared" si="5"/>
        <v>204.23336022828039</v>
      </c>
      <c r="E57" s="104">
        <f t="shared" ref="E57:M57" si="6">$C$57*(E35+E46)</f>
        <v>179.87825364035052</v>
      </c>
      <c r="F57" s="104">
        <f t="shared" si="6"/>
        <v>147.34963761151724</v>
      </c>
      <c r="G57" s="104">
        <f t="shared" si="6"/>
        <v>208.26555678170007</v>
      </c>
      <c r="H57" s="104">
        <f t="shared" si="6"/>
        <v>152.03109659873405</v>
      </c>
      <c r="I57" s="104">
        <f t="shared" si="6"/>
        <v>102.4480246575</v>
      </c>
      <c r="J57" s="104">
        <f t="shared" si="6"/>
        <v>209.64338837977385</v>
      </c>
      <c r="K57" s="104">
        <f t="shared" si="6"/>
        <v>208.74533333333332</v>
      </c>
      <c r="L57" s="104">
        <f t="shared" si="6"/>
        <v>207.30266991004478</v>
      </c>
      <c r="M57" s="104">
        <f t="shared" si="6"/>
        <v>200.58725032753358</v>
      </c>
    </row>
    <row r="58" spans="1:13">
      <c r="A58" s="110" t="s">
        <v>21</v>
      </c>
      <c r="B58" s="101" t="s">
        <v>199</v>
      </c>
      <c r="C58" s="116">
        <v>1.4999999999999999E-2</v>
      </c>
      <c r="D58" s="104">
        <f t="shared" si="5"/>
        <v>306.35004034242058</v>
      </c>
      <c r="E58" s="104">
        <f>C58*($E$35+$E$46)</f>
        <v>269.81738046052578</v>
      </c>
      <c r="F58" s="104">
        <f>C58*($F$35+$F$46)</f>
        <v>221.02445641727587</v>
      </c>
      <c r="G58" s="104">
        <f>C58*($G$35+$G$46)</f>
        <v>312.39833517255011</v>
      </c>
      <c r="H58" s="104">
        <f>C58*($H$35+$H$46)</f>
        <v>228.04664489810108</v>
      </c>
      <c r="I58" s="104">
        <f>C58*($I$35+$I$46)</f>
        <v>153.67203698624999</v>
      </c>
      <c r="J58" s="104">
        <f>C58*($J$35+$J$46)</f>
        <v>314.46508256966075</v>
      </c>
      <c r="K58" s="104">
        <f>C58*($K$35+$K$46)</f>
        <v>313.11799999999999</v>
      </c>
      <c r="L58" s="104">
        <f>C58*($L$35+$L$46)</f>
        <v>310.95400486506719</v>
      </c>
      <c r="M58" s="104">
        <f>C58*($M$35+$M$46)</f>
        <v>300.88087549130034</v>
      </c>
    </row>
    <row r="59" spans="1:13">
      <c r="A59" s="110" t="s">
        <v>200</v>
      </c>
      <c r="B59" s="101" t="s">
        <v>201</v>
      </c>
      <c r="C59" s="116">
        <v>0.01</v>
      </c>
      <c r="D59" s="104">
        <f t="shared" si="5"/>
        <v>204.23336022828039</v>
      </c>
      <c r="E59" s="104">
        <f t="shared" ref="E59:E62" si="7">C59*($E$35+$E$46)</f>
        <v>179.87825364035052</v>
      </c>
      <c r="F59" s="104">
        <f t="shared" ref="F59:F62" si="8">C59*($F$35+$F$46)</f>
        <v>147.34963761151724</v>
      </c>
      <c r="G59" s="104">
        <f t="shared" ref="G59:G62" si="9">C59*($G$35+$G$46)</f>
        <v>208.26555678170007</v>
      </c>
      <c r="H59" s="104">
        <f t="shared" ref="H59:H62" si="10">C59*($H$35+$H$46)</f>
        <v>152.03109659873405</v>
      </c>
      <c r="I59" s="104">
        <f t="shared" ref="I59:I62" si="11">C59*($I$35+$I$46)</f>
        <v>102.4480246575</v>
      </c>
      <c r="J59" s="104">
        <f t="shared" ref="J59:J62" si="12">C59*($J$35+$J$46)</f>
        <v>209.64338837977385</v>
      </c>
      <c r="K59" s="104">
        <f t="shared" ref="K59:K62" si="13">C59*($K$35+$K$46)</f>
        <v>208.74533333333332</v>
      </c>
      <c r="L59" s="104">
        <f t="shared" ref="L59:L62" si="14">C59*($L$35+$L$46)</f>
        <v>207.30266991004478</v>
      </c>
      <c r="M59" s="104">
        <f>C59*($M$35+$M$46)</f>
        <v>200.58725032753358</v>
      </c>
    </row>
    <row r="60" spans="1:13">
      <c r="A60" s="110" t="s">
        <v>202</v>
      </c>
      <c r="B60" s="101" t="s">
        <v>203</v>
      </c>
      <c r="C60" s="116">
        <v>6.0000000000000001E-3</v>
      </c>
      <c r="D60" s="104">
        <f t="shared" si="5"/>
        <v>122.54001613696825</v>
      </c>
      <c r="E60" s="104">
        <f t="shared" si="7"/>
        <v>107.92695218421032</v>
      </c>
      <c r="F60" s="104">
        <f t="shared" si="8"/>
        <v>88.409782566910351</v>
      </c>
      <c r="G60" s="104">
        <f t="shared" si="9"/>
        <v>124.95933406902004</v>
      </c>
      <c r="H60" s="104">
        <f t="shared" si="10"/>
        <v>91.218657959240431</v>
      </c>
      <c r="I60" s="104">
        <f t="shared" si="11"/>
        <v>61.468814794499998</v>
      </c>
      <c r="J60" s="104">
        <f t="shared" si="12"/>
        <v>125.78603302786432</v>
      </c>
      <c r="K60" s="104">
        <f t="shared" si="13"/>
        <v>125.24720000000001</v>
      </c>
      <c r="L60" s="104">
        <f t="shared" si="14"/>
        <v>124.38160194602688</v>
      </c>
      <c r="M60" s="104">
        <f>C60*($M$35+$M$46)</f>
        <v>120.35235019652015</v>
      </c>
    </row>
    <row r="61" spans="1:13">
      <c r="A61" s="110" t="s">
        <v>204</v>
      </c>
      <c r="B61" s="101" t="s">
        <v>205</v>
      </c>
      <c r="C61" s="116">
        <v>2E-3</v>
      </c>
      <c r="D61" s="104">
        <f t="shared" si="5"/>
        <v>40.846672045656078</v>
      </c>
      <c r="E61" s="104">
        <f t="shared" si="7"/>
        <v>35.975650728070107</v>
      </c>
      <c r="F61" s="104">
        <f t="shared" si="8"/>
        <v>29.46992752230345</v>
      </c>
      <c r="G61" s="104">
        <f t="shared" si="9"/>
        <v>41.653111356340013</v>
      </c>
      <c r="H61" s="104">
        <f t="shared" si="10"/>
        <v>30.40621931974681</v>
      </c>
      <c r="I61" s="104">
        <f t="shared" si="11"/>
        <v>20.489604931499997</v>
      </c>
      <c r="J61" s="104">
        <f t="shared" si="12"/>
        <v>41.928677675954773</v>
      </c>
      <c r="K61" s="104">
        <f t="shared" si="13"/>
        <v>41.749066666666664</v>
      </c>
      <c r="L61" s="104">
        <f t="shared" si="14"/>
        <v>41.460533982008961</v>
      </c>
      <c r="M61" s="104">
        <f>$C$61*(M35+M46)</f>
        <v>40.117450065506716</v>
      </c>
    </row>
    <row r="62" spans="1:13">
      <c r="A62" s="110" t="s">
        <v>206</v>
      </c>
      <c r="B62" s="101" t="s">
        <v>207</v>
      </c>
      <c r="C62" s="116">
        <v>0.08</v>
      </c>
      <c r="D62" s="104">
        <f t="shared" si="5"/>
        <v>1633.8668818262431</v>
      </c>
      <c r="E62" s="104">
        <f t="shared" si="7"/>
        <v>1439.0260291228042</v>
      </c>
      <c r="F62" s="104">
        <f t="shared" si="8"/>
        <v>1178.7971008921379</v>
      </c>
      <c r="G62" s="104">
        <f t="shared" si="9"/>
        <v>1666.1244542536006</v>
      </c>
      <c r="H62" s="104">
        <f t="shared" si="10"/>
        <v>1216.2487727898724</v>
      </c>
      <c r="I62" s="104">
        <f t="shared" si="11"/>
        <v>819.58419726</v>
      </c>
      <c r="J62" s="104">
        <f t="shared" si="12"/>
        <v>1677.1471070381908</v>
      </c>
      <c r="K62" s="104">
        <f t="shared" si="13"/>
        <v>1669.9626666666666</v>
      </c>
      <c r="L62" s="104">
        <f t="shared" si="14"/>
        <v>1658.4213592803583</v>
      </c>
      <c r="M62" s="104">
        <f>$C$62*(M35+M46)</f>
        <v>1604.6980026202687</v>
      </c>
    </row>
    <row r="63" spans="1:13">
      <c r="A63" s="208" t="s">
        <v>208</v>
      </c>
      <c r="B63" s="208"/>
      <c r="C63" s="132">
        <f>SUM(C55:C62)</f>
        <v>0.14800000000000002</v>
      </c>
      <c r="D63" s="128">
        <f>SUM(D55:D62)</f>
        <v>3022.6537313785498</v>
      </c>
      <c r="E63" s="128">
        <f t="shared" ref="E63:M63" si="15">SUM(E55:E62)</f>
        <v>2662.1981538771879</v>
      </c>
      <c r="F63" s="128">
        <f t="shared" si="15"/>
        <v>2180.7746366504552</v>
      </c>
      <c r="G63" s="128">
        <f t="shared" si="15"/>
        <v>3082.3302403691614</v>
      </c>
      <c r="H63" s="128">
        <f t="shared" si="15"/>
        <v>2250.0602296612642</v>
      </c>
      <c r="I63" s="128">
        <f t="shared" si="15"/>
        <v>1516.2307649310001</v>
      </c>
      <c r="J63" s="128">
        <f t="shared" si="15"/>
        <v>3102.7221480206531</v>
      </c>
      <c r="K63" s="128">
        <f t="shared" si="15"/>
        <v>3089.4309333333331</v>
      </c>
      <c r="L63" s="128">
        <f t="shared" si="15"/>
        <v>3068.0795146686628</v>
      </c>
      <c r="M63" s="128">
        <f t="shared" si="15"/>
        <v>2968.6913048474971</v>
      </c>
    </row>
    <row r="64" spans="1:13" ht="27" customHeight="1">
      <c r="A64" s="186" t="s">
        <v>209</v>
      </c>
      <c r="B64" s="186"/>
      <c r="C64" s="186"/>
      <c r="D64" s="186"/>
      <c r="G64" s="10"/>
    </row>
    <row r="65" spans="1:13" ht="30" customHeight="1">
      <c r="A65" s="186" t="s">
        <v>210</v>
      </c>
      <c r="B65" s="186"/>
      <c r="C65" s="186"/>
      <c r="D65" s="186"/>
      <c r="G65" s="10"/>
    </row>
    <row r="66" spans="1:13" ht="27" customHeight="1">
      <c r="A66" s="186" t="s">
        <v>211</v>
      </c>
      <c r="B66" s="186"/>
      <c r="C66" s="186"/>
      <c r="D66" s="186"/>
    </row>
    <row r="68" spans="1:13">
      <c r="A68" s="207" t="s">
        <v>212</v>
      </c>
      <c r="B68" s="207"/>
      <c r="C68" s="207"/>
      <c r="D68" s="207"/>
    </row>
    <row r="70" spans="1:13">
      <c r="A70" s="99" t="s">
        <v>213</v>
      </c>
      <c r="B70" s="99" t="s">
        <v>214</v>
      </c>
      <c r="C70" s="99" t="s">
        <v>215</v>
      </c>
      <c r="D70" s="99" t="s">
        <v>320</v>
      </c>
      <c r="E70" s="99" t="s">
        <v>322</v>
      </c>
      <c r="F70" s="99" t="s">
        <v>321</v>
      </c>
      <c r="G70" s="99" t="s">
        <v>323</v>
      </c>
      <c r="H70" s="99" t="s">
        <v>324</v>
      </c>
      <c r="I70" s="99" t="s">
        <v>325</v>
      </c>
      <c r="J70" s="99" t="s">
        <v>326</v>
      </c>
      <c r="K70" s="99" t="s">
        <v>327</v>
      </c>
      <c r="L70" s="99" t="s">
        <v>328</v>
      </c>
      <c r="M70" s="99" t="s">
        <v>329</v>
      </c>
    </row>
    <row r="71" spans="1:13">
      <c r="A71" s="110" t="s">
        <v>7</v>
      </c>
      <c r="B71" s="123" t="s">
        <v>216</v>
      </c>
      <c r="C71" s="103">
        <v>0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v>0</v>
      </c>
      <c r="J71" s="104">
        <v>0</v>
      </c>
      <c r="K71" s="104">
        <v>0</v>
      </c>
      <c r="L71" s="104">
        <v>0</v>
      </c>
      <c r="M71" s="104">
        <v>0</v>
      </c>
    </row>
    <row r="72" spans="1:13">
      <c r="A72" s="125" t="s">
        <v>217</v>
      </c>
      <c r="B72" s="123" t="s">
        <v>218</v>
      </c>
      <c r="C72" s="129">
        <v>0</v>
      </c>
      <c r="D72" s="126">
        <v>0</v>
      </c>
      <c r="E72" s="126">
        <v>0</v>
      </c>
      <c r="F72" s="126">
        <v>0</v>
      </c>
      <c r="G72" s="126">
        <v>0</v>
      </c>
      <c r="H72" s="126">
        <v>0</v>
      </c>
      <c r="I72" s="126">
        <v>0</v>
      </c>
      <c r="J72" s="126">
        <v>0</v>
      </c>
      <c r="K72" s="126">
        <v>0</v>
      </c>
      <c r="L72" s="126">
        <v>0</v>
      </c>
      <c r="M72" s="126">
        <v>0</v>
      </c>
    </row>
    <row r="73" spans="1:13">
      <c r="A73" s="110" t="s">
        <v>8</v>
      </c>
      <c r="B73" s="123" t="s">
        <v>317</v>
      </c>
      <c r="C73" s="157">
        <v>589.78</v>
      </c>
      <c r="D73" s="104">
        <v>589.78</v>
      </c>
      <c r="E73" s="104">
        <v>589.78</v>
      </c>
      <c r="F73" s="104">
        <v>589.78</v>
      </c>
      <c r="G73" s="104">
        <v>589.78</v>
      </c>
      <c r="H73" s="104">
        <v>589.78</v>
      </c>
      <c r="I73" s="104">
        <v>589.78</v>
      </c>
      <c r="J73" s="104">
        <v>589.78</v>
      </c>
      <c r="K73" s="104">
        <v>589.78</v>
      </c>
      <c r="L73" s="104">
        <v>589.78</v>
      </c>
      <c r="M73" s="104">
        <v>589.78</v>
      </c>
    </row>
    <row r="74" spans="1:13">
      <c r="A74" s="110" t="s">
        <v>20</v>
      </c>
      <c r="B74" s="123" t="s">
        <v>318</v>
      </c>
      <c r="C74" s="157">
        <v>140.12</v>
      </c>
      <c r="D74" s="104">
        <f>C74</f>
        <v>140.12</v>
      </c>
      <c r="E74" s="104">
        <f t="shared" ref="E74:M74" si="16">D74</f>
        <v>140.12</v>
      </c>
      <c r="F74" s="104">
        <f t="shared" si="16"/>
        <v>140.12</v>
      </c>
      <c r="G74" s="104">
        <f t="shared" si="16"/>
        <v>140.12</v>
      </c>
      <c r="H74" s="104">
        <f t="shared" si="16"/>
        <v>140.12</v>
      </c>
      <c r="I74" s="104">
        <f t="shared" si="16"/>
        <v>140.12</v>
      </c>
      <c r="J74" s="104">
        <f t="shared" si="16"/>
        <v>140.12</v>
      </c>
      <c r="K74" s="104">
        <f t="shared" si="16"/>
        <v>140.12</v>
      </c>
      <c r="L74" s="104">
        <f t="shared" si="16"/>
        <v>140.12</v>
      </c>
      <c r="M74" s="104">
        <f t="shared" si="16"/>
        <v>140.12</v>
      </c>
    </row>
    <row r="75" spans="1:13">
      <c r="A75" s="110" t="s">
        <v>21</v>
      </c>
      <c r="B75" s="123" t="s">
        <v>219</v>
      </c>
      <c r="C75" s="103">
        <v>0</v>
      </c>
      <c r="D75" s="104">
        <v>0</v>
      </c>
      <c r="E75" s="104">
        <v>0</v>
      </c>
      <c r="F75" s="104">
        <v>0</v>
      </c>
      <c r="G75" s="104">
        <v>0</v>
      </c>
      <c r="H75" s="104">
        <v>0</v>
      </c>
      <c r="I75" s="104">
        <v>0</v>
      </c>
      <c r="J75" s="104">
        <v>0</v>
      </c>
      <c r="K75" s="104">
        <v>0</v>
      </c>
      <c r="L75" s="104">
        <v>0</v>
      </c>
      <c r="M75" s="104">
        <v>0</v>
      </c>
    </row>
    <row r="76" spans="1:13">
      <c r="A76" s="110" t="s">
        <v>202</v>
      </c>
      <c r="B76" s="123" t="s">
        <v>220</v>
      </c>
      <c r="C76" s="103">
        <v>0</v>
      </c>
      <c r="D76" s="104">
        <v>0</v>
      </c>
      <c r="E76" s="104">
        <v>0</v>
      </c>
      <c r="F76" s="104">
        <v>0</v>
      </c>
      <c r="G76" s="104">
        <v>0</v>
      </c>
      <c r="H76" s="104">
        <v>0</v>
      </c>
      <c r="I76" s="104">
        <v>0</v>
      </c>
      <c r="J76" s="104">
        <v>0</v>
      </c>
      <c r="K76" s="104">
        <v>0</v>
      </c>
      <c r="L76" s="104">
        <v>0</v>
      </c>
      <c r="M76" s="104">
        <v>0</v>
      </c>
    </row>
    <row r="77" spans="1:13">
      <c r="A77" s="110" t="s">
        <v>204</v>
      </c>
      <c r="B77" s="123" t="s">
        <v>221</v>
      </c>
      <c r="C77" s="103">
        <v>0</v>
      </c>
      <c r="D77" s="104">
        <v>0</v>
      </c>
      <c r="E77" s="104">
        <v>0</v>
      </c>
      <c r="F77" s="104">
        <v>0</v>
      </c>
      <c r="G77" s="104">
        <v>0</v>
      </c>
      <c r="H77" s="104">
        <v>0</v>
      </c>
      <c r="I77" s="104">
        <v>0</v>
      </c>
      <c r="J77" s="104">
        <v>0</v>
      </c>
      <c r="K77" s="104">
        <v>0</v>
      </c>
      <c r="L77" s="104">
        <v>0</v>
      </c>
      <c r="M77" s="104">
        <v>0</v>
      </c>
    </row>
    <row r="78" spans="1:13">
      <c r="A78" s="110" t="s">
        <v>206</v>
      </c>
      <c r="B78" s="123" t="s">
        <v>222</v>
      </c>
      <c r="C78" s="103">
        <v>0</v>
      </c>
      <c r="D78" s="104">
        <v>0</v>
      </c>
      <c r="E78" s="104">
        <v>0</v>
      </c>
      <c r="F78" s="104">
        <v>0</v>
      </c>
      <c r="G78" s="104">
        <v>0</v>
      </c>
      <c r="H78" s="104">
        <v>0</v>
      </c>
      <c r="I78" s="104">
        <v>0</v>
      </c>
      <c r="J78" s="104">
        <v>0</v>
      </c>
      <c r="K78" s="104">
        <v>0</v>
      </c>
      <c r="L78" s="104">
        <v>0</v>
      </c>
      <c r="M78" s="104">
        <v>0</v>
      </c>
    </row>
    <row r="79" spans="1:13">
      <c r="A79" s="208" t="s">
        <v>135</v>
      </c>
      <c r="B79" s="208"/>
      <c r="C79" s="208"/>
      <c r="D79" s="118">
        <f>SUM(D71:D78)</f>
        <v>729.9</v>
      </c>
      <c r="E79" s="118">
        <f t="shared" ref="E79:M79" si="17">SUM(E71:E78)</f>
        <v>729.9</v>
      </c>
      <c r="F79" s="118">
        <f t="shared" si="17"/>
        <v>729.9</v>
      </c>
      <c r="G79" s="118">
        <f t="shared" si="17"/>
        <v>729.9</v>
      </c>
      <c r="H79" s="118">
        <f t="shared" si="17"/>
        <v>729.9</v>
      </c>
      <c r="I79" s="118">
        <f t="shared" si="17"/>
        <v>729.9</v>
      </c>
      <c r="J79" s="118">
        <f t="shared" si="17"/>
        <v>729.9</v>
      </c>
      <c r="K79" s="118">
        <f t="shared" si="17"/>
        <v>729.9</v>
      </c>
      <c r="L79" s="118">
        <f t="shared" si="17"/>
        <v>729.9</v>
      </c>
      <c r="M79" s="118">
        <f t="shared" si="17"/>
        <v>729.9</v>
      </c>
    </row>
    <row r="80" spans="1:13" ht="18.75" customHeight="1">
      <c r="A80" s="214" t="s">
        <v>223</v>
      </c>
      <c r="B80" s="214"/>
      <c r="C80" s="214"/>
      <c r="D80" s="214"/>
    </row>
    <row r="81" spans="1:13" ht="34.5" customHeight="1">
      <c r="A81" s="186" t="s">
        <v>224</v>
      </c>
      <c r="B81" s="186"/>
      <c r="C81" s="186"/>
      <c r="D81" s="186"/>
    </row>
    <row r="82" spans="1:13" ht="34.5" customHeight="1">
      <c r="A82" s="186" t="s">
        <v>290</v>
      </c>
      <c r="B82" s="186"/>
      <c r="C82" s="96"/>
      <c r="D82" s="96"/>
    </row>
    <row r="83" spans="1:13" ht="34.5" customHeight="1">
      <c r="A83" s="186" t="s">
        <v>319</v>
      </c>
      <c r="B83" s="186"/>
      <c r="C83" s="186"/>
      <c r="D83" s="186"/>
    </row>
    <row r="84" spans="1:13">
      <c r="A84" s="12"/>
      <c r="B84" s="12"/>
      <c r="C84" s="12"/>
      <c r="D84" s="12"/>
    </row>
    <row r="85" spans="1:13">
      <c r="A85" s="210" t="s">
        <v>225</v>
      </c>
      <c r="B85" s="210"/>
      <c r="C85" s="210"/>
      <c r="D85" s="210"/>
    </row>
    <row r="86" spans="1:13">
      <c r="A86" s="11"/>
      <c r="B86" s="11"/>
      <c r="C86" s="11"/>
      <c r="D86" s="11"/>
    </row>
    <row r="87" spans="1:13">
      <c r="A87" s="124">
        <v>2</v>
      </c>
      <c r="B87" s="124" t="s">
        <v>226</v>
      </c>
      <c r="C87" s="124" t="s">
        <v>227</v>
      </c>
      <c r="D87" s="99" t="s">
        <v>320</v>
      </c>
      <c r="E87" s="99" t="s">
        <v>322</v>
      </c>
      <c r="F87" s="99" t="s">
        <v>321</v>
      </c>
      <c r="G87" s="99" t="s">
        <v>323</v>
      </c>
      <c r="H87" s="99" t="s">
        <v>324</v>
      </c>
      <c r="I87" s="99" t="s">
        <v>325</v>
      </c>
      <c r="J87" s="99" t="s">
        <v>326</v>
      </c>
      <c r="K87" s="99" t="s">
        <v>327</v>
      </c>
      <c r="L87" s="99" t="s">
        <v>328</v>
      </c>
      <c r="M87" s="99" t="s">
        <v>329</v>
      </c>
    </row>
    <row r="88" spans="1:13">
      <c r="A88" s="125" t="s">
        <v>183</v>
      </c>
      <c r="B88" s="123" t="s">
        <v>184</v>
      </c>
      <c r="C88" s="125"/>
      <c r="D88" s="126">
        <f>D46</f>
        <v>3464.6579336243199</v>
      </c>
      <c r="E88" s="126">
        <f t="shared" ref="E88:M88" si="18">E46</f>
        <v>3051.4927525304001</v>
      </c>
      <c r="F88" s="126">
        <f t="shared" si="18"/>
        <v>2499.6704279691917</v>
      </c>
      <c r="G88" s="126">
        <f t="shared" si="18"/>
        <v>3533.0609690692781</v>
      </c>
      <c r="H88" s="126">
        <f t="shared" si="18"/>
        <v>2579.0876887089071</v>
      </c>
      <c r="I88" s="126">
        <f t="shared" si="18"/>
        <v>1737.94996575</v>
      </c>
      <c r="J88" s="126">
        <f t="shared" si="18"/>
        <v>3556.4347958139829</v>
      </c>
      <c r="K88" s="126">
        <f t="shared" si="18"/>
        <v>3541.2</v>
      </c>
      <c r="L88" s="126">
        <f t="shared" si="18"/>
        <v>3516.7263524555474</v>
      </c>
      <c r="M88" s="126">
        <f t="shared" si="18"/>
        <v>3402.80455384166</v>
      </c>
    </row>
    <row r="89" spans="1:13">
      <c r="A89" s="125" t="s">
        <v>193</v>
      </c>
      <c r="B89" s="123" t="s">
        <v>194</v>
      </c>
      <c r="C89" s="125"/>
      <c r="D89" s="126">
        <f>D63</f>
        <v>3022.6537313785498</v>
      </c>
      <c r="E89" s="126">
        <f t="shared" ref="E89:M89" si="19">E63</f>
        <v>2662.1981538771879</v>
      </c>
      <c r="F89" s="126">
        <f t="shared" si="19"/>
        <v>2180.7746366504552</v>
      </c>
      <c r="G89" s="126">
        <f t="shared" si="19"/>
        <v>3082.3302403691614</v>
      </c>
      <c r="H89" s="126">
        <f t="shared" si="19"/>
        <v>2250.0602296612642</v>
      </c>
      <c r="I89" s="126">
        <f t="shared" si="19"/>
        <v>1516.2307649310001</v>
      </c>
      <c r="J89" s="126">
        <f t="shared" si="19"/>
        <v>3102.7221480206531</v>
      </c>
      <c r="K89" s="126">
        <f t="shared" si="19"/>
        <v>3089.4309333333331</v>
      </c>
      <c r="L89" s="126">
        <f t="shared" si="19"/>
        <v>3068.0795146686628</v>
      </c>
      <c r="M89" s="126">
        <f t="shared" si="19"/>
        <v>2968.6913048474971</v>
      </c>
    </row>
    <row r="90" spans="1:13">
      <c r="A90" s="125" t="s">
        <v>213</v>
      </c>
      <c r="B90" s="123" t="s">
        <v>214</v>
      </c>
      <c r="C90" s="125"/>
      <c r="D90" s="126">
        <f>D79</f>
        <v>729.9</v>
      </c>
      <c r="E90" s="126">
        <f t="shared" ref="E90:M90" si="20">E79</f>
        <v>729.9</v>
      </c>
      <c r="F90" s="126">
        <f t="shared" si="20"/>
        <v>729.9</v>
      </c>
      <c r="G90" s="126">
        <f t="shared" si="20"/>
        <v>729.9</v>
      </c>
      <c r="H90" s="126">
        <f t="shared" si="20"/>
        <v>729.9</v>
      </c>
      <c r="I90" s="126">
        <f t="shared" si="20"/>
        <v>729.9</v>
      </c>
      <c r="J90" s="126">
        <f t="shared" si="20"/>
        <v>729.9</v>
      </c>
      <c r="K90" s="126">
        <f t="shared" si="20"/>
        <v>729.9</v>
      </c>
      <c r="L90" s="126">
        <f t="shared" si="20"/>
        <v>729.9</v>
      </c>
      <c r="M90" s="126">
        <f t="shared" si="20"/>
        <v>729.9</v>
      </c>
    </row>
    <row r="91" spans="1:13">
      <c r="A91" s="211" t="s">
        <v>135</v>
      </c>
      <c r="B91" s="211"/>
      <c r="C91" s="127"/>
      <c r="D91" s="128">
        <f>SUM(D88:D90)</f>
        <v>7217.2116650028693</v>
      </c>
      <c r="E91" s="128">
        <f t="shared" ref="E91:M91" si="21">SUM(E88:E90)</f>
        <v>6443.5909064075877</v>
      </c>
      <c r="F91" s="128">
        <f t="shared" si="21"/>
        <v>5410.345064619647</v>
      </c>
      <c r="G91" s="128">
        <f t="shared" si="21"/>
        <v>7345.2912094384392</v>
      </c>
      <c r="H91" s="128">
        <f t="shared" si="21"/>
        <v>5559.0479183701709</v>
      </c>
      <c r="I91" s="128">
        <f t="shared" si="21"/>
        <v>3984.0807306810002</v>
      </c>
      <c r="J91" s="128">
        <f t="shared" si="21"/>
        <v>7389.0569438346356</v>
      </c>
      <c r="K91" s="128">
        <f t="shared" si="21"/>
        <v>7360.5309333333325</v>
      </c>
      <c r="L91" s="128">
        <f t="shared" si="21"/>
        <v>7314.7058671242103</v>
      </c>
      <c r="M91" s="128">
        <f t="shared" si="21"/>
        <v>7101.3958586891567</v>
      </c>
    </row>
    <row r="92" spans="1:13">
      <c r="A92" s="12"/>
    </row>
    <row r="94" spans="1:13">
      <c r="A94" s="188" t="s">
        <v>228</v>
      </c>
      <c r="B94" s="188"/>
      <c r="C94" s="188"/>
      <c r="D94" s="188"/>
    </row>
    <row r="96" spans="1:13">
      <c r="A96" s="99">
        <v>3</v>
      </c>
      <c r="B96" s="99" t="s">
        <v>229</v>
      </c>
      <c r="C96" s="99" t="s">
        <v>227</v>
      </c>
      <c r="D96" s="99" t="s">
        <v>320</v>
      </c>
      <c r="E96" s="99" t="s">
        <v>322</v>
      </c>
      <c r="F96" s="99" t="s">
        <v>321</v>
      </c>
      <c r="G96" s="99" t="s">
        <v>323</v>
      </c>
      <c r="H96" s="99" t="s">
        <v>324</v>
      </c>
      <c r="I96" s="99" t="s">
        <v>325</v>
      </c>
      <c r="J96" s="99" t="s">
        <v>326</v>
      </c>
      <c r="K96" s="99" t="s">
        <v>327</v>
      </c>
      <c r="L96" s="99" t="s">
        <v>328</v>
      </c>
      <c r="M96" s="99" t="s">
        <v>329</v>
      </c>
    </row>
    <row r="97" spans="1:13">
      <c r="A97" s="110" t="s">
        <v>7</v>
      </c>
      <c r="B97" s="123" t="s">
        <v>230</v>
      </c>
      <c r="C97" s="116">
        <v>4.1999999999999997E-3</v>
      </c>
      <c r="D97" s="104">
        <f>C97*$D$35</f>
        <v>71.226447974655628</v>
      </c>
      <c r="E97" s="104">
        <f>C97*$E$35</f>
        <v>62.732596968319534</v>
      </c>
      <c r="F97" s="104">
        <f>C97*$F$35</f>
        <v>51.388231999366639</v>
      </c>
      <c r="G97" s="104">
        <f>C97*$G$35</f>
        <v>72.632677778223055</v>
      </c>
      <c r="H97" s="104">
        <f>C97*$H$35</f>
        <v>53.020892278890891</v>
      </c>
      <c r="I97" s="104">
        <f>C97*$I$35</f>
        <v>35.728780499999992</v>
      </c>
      <c r="J97" s="104">
        <f>C97*$J$35</f>
        <v>73.11319697708629</v>
      </c>
      <c r="K97" s="104">
        <f>C97*$K$35</f>
        <v>72.8</v>
      </c>
      <c r="L97" s="104">
        <f>C97*$L$35</f>
        <v>72.296870681905517</v>
      </c>
      <c r="M97" s="104">
        <f>C97*$M$35</f>
        <v>69.954866011429132</v>
      </c>
    </row>
    <row r="98" spans="1:13">
      <c r="A98" s="110" t="s">
        <v>8</v>
      </c>
      <c r="B98" s="123" t="s">
        <v>231</v>
      </c>
      <c r="C98" s="116">
        <f>8%*C97</f>
        <v>3.3599999999999998E-4</v>
      </c>
      <c r="D98" s="104">
        <f t="shared" ref="D98:D102" si="22">C98*$D$35</f>
        <v>5.6981158379724501</v>
      </c>
      <c r="E98" s="104">
        <f t="shared" ref="E98:E102" si="23">C98*$E$35</f>
        <v>5.0186077574655625</v>
      </c>
      <c r="F98" s="104">
        <f t="shared" ref="F98:F102" si="24">C98*$F$35</f>
        <v>4.1110585599493312</v>
      </c>
      <c r="G98" s="104">
        <f t="shared" ref="G98:G102" si="25">C98*$G$35</f>
        <v>5.8106142222578443</v>
      </c>
      <c r="H98" s="104">
        <f t="shared" ref="H98:H102" si="26">C98*$H$35</f>
        <v>4.2416713823112717</v>
      </c>
      <c r="I98" s="104">
        <f t="shared" ref="I98:I102" si="27">C98*$I$35</f>
        <v>2.8583024399999997</v>
      </c>
      <c r="J98" s="104">
        <f t="shared" ref="J98:J102" si="28">C98*$J$35</f>
        <v>5.8490557581669025</v>
      </c>
      <c r="K98" s="104">
        <f t="shared" ref="K98:K102" si="29">C98*$K$35</f>
        <v>5.823999999999999</v>
      </c>
      <c r="L98" s="104">
        <f t="shared" ref="L98:L102" si="30">C98*$L$35</f>
        <v>5.7837496545524409</v>
      </c>
      <c r="M98" s="104">
        <f t="shared" ref="M98:M102" si="31">C98*$M$35</f>
        <v>5.5963892809143303</v>
      </c>
    </row>
    <row r="99" spans="1:13">
      <c r="A99" s="110" t="s">
        <v>20</v>
      </c>
      <c r="B99" s="123" t="s">
        <v>232</v>
      </c>
      <c r="C99" s="116">
        <v>0.02</v>
      </c>
      <c r="D99" s="104">
        <f>C99*$D$35</f>
        <v>339.17356178407442</v>
      </c>
      <c r="E99" s="104">
        <f t="shared" si="23"/>
        <v>298.72665223009301</v>
      </c>
      <c r="F99" s="104">
        <f t="shared" si="24"/>
        <v>244.70586666365068</v>
      </c>
      <c r="G99" s="104">
        <f t="shared" si="25"/>
        <v>345.86989418201455</v>
      </c>
      <c r="H99" s="104">
        <f t="shared" si="26"/>
        <v>252.48043942328997</v>
      </c>
      <c r="I99" s="104">
        <f t="shared" si="27"/>
        <v>170.13704999999999</v>
      </c>
      <c r="J99" s="104">
        <f t="shared" si="28"/>
        <v>348.15808084326807</v>
      </c>
      <c r="K99" s="104">
        <f t="shared" si="29"/>
        <v>346.66666666666663</v>
      </c>
      <c r="L99" s="104">
        <f t="shared" si="30"/>
        <v>344.27081277097869</v>
      </c>
      <c r="M99" s="104">
        <f t="shared" si="31"/>
        <v>333.11840957823398</v>
      </c>
    </row>
    <row r="100" spans="1:13">
      <c r="A100" s="110" t="s">
        <v>21</v>
      </c>
      <c r="B100" s="123" t="s">
        <v>233</v>
      </c>
      <c r="C100" s="116">
        <v>1.9400000000000001E-2</v>
      </c>
      <c r="D100" s="104">
        <f>C100*$D$35</f>
        <v>328.99835493055218</v>
      </c>
      <c r="E100" s="104">
        <f t="shared" si="23"/>
        <v>289.76485266319025</v>
      </c>
      <c r="F100" s="104">
        <f t="shared" si="24"/>
        <v>237.36469066374116</v>
      </c>
      <c r="G100" s="104">
        <f t="shared" si="25"/>
        <v>335.49379735655413</v>
      </c>
      <c r="H100" s="104">
        <f t="shared" si="26"/>
        <v>244.90602624059127</v>
      </c>
      <c r="I100" s="104">
        <f t="shared" si="27"/>
        <v>165.0329385</v>
      </c>
      <c r="J100" s="104">
        <f t="shared" si="28"/>
        <v>337.71333841797002</v>
      </c>
      <c r="K100" s="104">
        <f t="shared" si="29"/>
        <v>336.26666666666665</v>
      </c>
      <c r="L100" s="104">
        <f t="shared" si="30"/>
        <v>333.94268838784933</v>
      </c>
      <c r="M100" s="104">
        <f t="shared" si="31"/>
        <v>323.12485729088695</v>
      </c>
    </row>
    <row r="101" spans="1:13" ht="35.25" customHeight="1">
      <c r="A101" s="110" t="s">
        <v>200</v>
      </c>
      <c r="B101" s="123" t="s">
        <v>234</v>
      </c>
      <c r="C101" s="116">
        <f>C100*C63</f>
        <v>2.8712000000000004E-3</v>
      </c>
      <c r="D101" s="104">
        <f>C101*$D$35</f>
        <v>48.691756529721729</v>
      </c>
      <c r="E101" s="104">
        <f t="shared" si="23"/>
        <v>42.88519819415216</v>
      </c>
      <c r="F101" s="104">
        <f t="shared" si="24"/>
        <v>35.129974218233691</v>
      </c>
      <c r="G101" s="104">
        <f t="shared" si="25"/>
        <v>49.653082008770014</v>
      </c>
      <c r="H101" s="104">
        <f t="shared" si="26"/>
        <v>36.246091883607512</v>
      </c>
      <c r="I101" s="104">
        <f t="shared" si="27"/>
        <v>24.424874898000002</v>
      </c>
      <c r="J101" s="104">
        <f t="shared" si="28"/>
        <v>49.981574085859563</v>
      </c>
      <c r="K101" s="104">
        <f t="shared" si="29"/>
        <v>49.767466666666671</v>
      </c>
      <c r="L101" s="104">
        <f t="shared" si="30"/>
        <v>49.4235178814017</v>
      </c>
      <c r="M101" s="104">
        <f t="shared" si="31"/>
        <v>47.822478879051275</v>
      </c>
    </row>
    <row r="102" spans="1:13">
      <c r="A102" s="110" t="s">
        <v>202</v>
      </c>
      <c r="B102" s="123" t="s">
        <v>235</v>
      </c>
      <c r="C102" s="116">
        <v>0.02</v>
      </c>
      <c r="D102" s="104">
        <f t="shared" si="22"/>
        <v>339.17356178407442</v>
      </c>
      <c r="E102" s="104">
        <f t="shared" si="23"/>
        <v>298.72665223009301</v>
      </c>
      <c r="F102" s="104">
        <f t="shared" si="24"/>
        <v>244.70586666365068</v>
      </c>
      <c r="G102" s="104">
        <f t="shared" si="25"/>
        <v>345.86989418201455</v>
      </c>
      <c r="H102" s="104">
        <f t="shared" si="26"/>
        <v>252.48043942328997</v>
      </c>
      <c r="I102" s="104">
        <f t="shared" si="27"/>
        <v>170.13704999999999</v>
      </c>
      <c r="J102" s="104">
        <f t="shared" si="28"/>
        <v>348.15808084326807</v>
      </c>
      <c r="K102" s="104">
        <f t="shared" si="29"/>
        <v>346.66666666666663</v>
      </c>
      <c r="L102" s="104">
        <f t="shared" si="30"/>
        <v>344.27081277097869</v>
      </c>
      <c r="M102" s="104">
        <f t="shared" si="31"/>
        <v>333.11840957823398</v>
      </c>
    </row>
    <row r="103" spans="1:13" s="12" customFormat="1">
      <c r="A103" s="208" t="s">
        <v>135</v>
      </c>
      <c r="B103" s="208"/>
      <c r="C103" s="117">
        <f>SUM(C97:C102)</f>
        <v>6.6807199999999997E-2</v>
      </c>
      <c r="D103" s="118">
        <f>SUM(D97:D102)</f>
        <v>1132.9617988410509</v>
      </c>
      <c r="E103" s="118">
        <f t="shared" ref="E103:M103" si="32">SUM(E97:E102)</f>
        <v>997.85456004331354</v>
      </c>
      <c r="F103" s="118">
        <f t="shared" si="32"/>
        <v>817.40568876859209</v>
      </c>
      <c r="G103" s="118">
        <f t="shared" si="32"/>
        <v>1155.3299597298342</v>
      </c>
      <c r="H103" s="118">
        <f t="shared" si="32"/>
        <v>843.37556063198076</v>
      </c>
      <c r="I103" s="118">
        <f t="shared" si="32"/>
        <v>568.31899633800003</v>
      </c>
      <c r="J103" s="118">
        <f t="shared" si="32"/>
        <v>1162.9733269256189</v>
      </c>
      <c r="K103" s="118">
        <f t="shared" si="32"/>
        <v>1157.9914666666666</v>
      </c>
      <c r="L103" s="118">
        <f t="shared" si="32"/>
        <v>1149.9884521476663</v>
      </c>
      <c r="M103" s="118">
        <f t="shared" si="32"/>
        <v>1112.7354106187495</v>
      </c>
    </row>
    <row r="104" spans="1:13" ht="31.5" customHeight="1">
      <c r="A104" s="186" t="s">
        <v>236</v>
      </c>
      <c r="B104" s="186"/>
      <c r="C104" s="186"/>
      <c r="D104" s="186"/>
    </row>
    <row r="106" spans="1:13" ht="16.5" thickBot="1">
      <c r="A106" s="188" t="s">
        <v>237</v>
      </c>
      <c r="B106" s="188"/>
      <c r="C106" s="188"/>
      <c r="D106" s="188"/>
    </row>
    <row r="107" spans="1:13" ht="34.5" customHeight="1">
      <c r="A107" s="201" t="s">
        <v>238</v>
      </c>
      <c r="B107" s="201"/>
      <c r="C107" s="201"/>
      <c r="D107" s="201"/>
    </row>
    <row r="109" spans="1:13">
      <c r="A109" s="207" t="s">
        <v>239</v>
      </c>
      <c r="B109" s="207"/>
      <c r="C109" s="207"/>
      <c r="D109" s="207"/>
    </row>
    <row r="110" spans="1:13">
      <c r="A110" s="9"/>
    </row>
    <row r="111" spans="1:13">
      <c r="A111" s="99" t="s">
        <v>240</v>
      </c>
      <c r="B111" s="99" t="s">
        <v>241</v>
      </c>
      <c r="C111" s="99" t="s">
        <v>227</v>
      </c>
      <c r="D111" s="99" t="s">
        <v>320</v>
      </c>
      <c r="E111" s="99" t="s">
        <v>322</v>
      </c>
      <c r="F111" s="99" t="s">
        <v>321</v>
      </c>
      <c r="G111" s="99" t="s">
        <v>323</v>
      </c>
      <c r="H111" s="99" t="s">
        <v>324</v>
      </c>
      <c r="I111" s="99" t="s">
        <v>325</v>
      </c>
      <c r="J111" s="99" t="s">
        <v>326</v>
      </c>
      <c r="K111" s="99" t="s">
        <v>327</v>
      </c>
      <c r="L111" s="99" t="s">
        <v>328</v>
      </c>
      <c r="M111" s="99" t="s">
        <v>329</v>
      </c>
    </row>
    <row r="112" spans="1:13">
      <c r="A112" s="110" t="s">
        <v>7</v>
      </c>
      <c r="B112" s="101" t="s">
        <v>242</v>
      </c>
      <c r="C112" s="121">
        <v>8.3299999999999999E-2</v>
      </c>
      <c r="D112" s="122">
        <f>($D$35+$D$46+$D$103)*C112</f>
        <v>1795.6396085450351</v>
      </c>
      <c r="E112" s="122">
        <f>($E$35+$E$46+$E$103)*C112</f>
        <v>1581.5071376757278</v>
      </c>
      <c r="F112" s="122">
        <f>($F$35+$F$46+$F$103)*C112</f>
        <v>1295.5123751783624</v>
      </c>
      <c r="G112" s="122">
        <f>($G$35+$G$46+$G$103)*C112</f>
        <v>1831.0910736370568</v>
      </c>
      <c r="H112" s="122">
        <f>($H$35+$H$46+$H$103)*C112</f>
        <v>1336.6722188680988</v>
      </c>
      <c r="I112" s="122">
        <f>($I$35+$I$46+$I$103)*C112</f>
        <v>900.73301779193025</v>
      </c>
      <c r="J112" s="122">
        <f>($J$35+$J$46+$J$103)*C112</f>
        <v>1843.2051033364203</v>
      </c>
      <c r="K112" s="122">
        <f>($K$35+$K$46+$K$103)*C112</f>
        <v>1835.30931584</v>
      </c>
      <c r="L112" s="122">
        <f>($L$35+$L$46+$L$103)*C112</f>
        <v>1822.6252784145738</v>
      </c>
      <c r="M112" s="122">
        <f>($M$35+$M$46+$M$103)*C112</f>
        <v>1763.5826549328965</v>
      </c>
    </row>
    <row r="113" spans="1:13">
      <c r="A113" s="110" t="s">
        <v>8</v>
      </c>
      <c r="B113" s="101" t="s">
        <v>243</v>
      </c>
      <c r="C113" s="116">
        <v>1.66E-2</v>
      </c>
      <c r="D113" s="122">
        <f>($D$35+$D$46+$D$103)*C113</f>
        <v>357.8345438397069</v>
      </c>
      <c r="E113" s="122">
        <f t="shared" ref="E113:E117" si="33">($E$35+$E$46+$E$103)*C113</f>
        <v>315.16228673970085</v>
      </c>
      <c r="F113" s="122">
        <f t="shared" ref="F113:F117" si="34">($F$35+$F$46+$F$103)*C113</f>
        <v>258.16933286867726</v>
      </c>
      <c r="G113" s="122">
        <f t="shared" ref="G113:G117" si="35">($G$35+$G$46+$G$103)*C113</f>
        <v>364.89930158913739</v>
      </c>
      <c r="H113" s="122">
        <f t="shared" ref="H113:H117" si="36">($H$35+$H$46+$H$103)*C113</f>
        <v>266.37165466038942</v>
      </c>
      <c r="I113" s="122">
        <f t="shared" ref="I113:I117" si="37">($I$35+$I$46+$I$103)*C113</f>
        <v>179.49781627066076</v>
      </c>
      <c r="J113" s="122">
        <f t="shared" ref="J113:J117" si="38">($J$35+$J$46+$J$103)*C113</f>
        <v>367.31338193738986</v>
      </c>
      <c r="K113" s="122">
        <f t="shared" ref="K113:K117" si="39">($K$35+$K$46+$K$103)*C113</f>
        <v>365.73991167999998</v>
      </c>
      <c r="L113" s="122">
        <f t="shared" ref="L113:L117" si="40">($L$35+$L$46+$L$103)*C113</f>
        <v>363.21224035632565</v>
      </c>
      <c r="M113" s="122">
        <f t="shared" ref="M113:M117" si="41">($M$35+$M$46+$M$103)*C113</f>
        <v>351.44624335997696</v>
      </c>
    </row>
    <row r="114" spans="1:13">
      <c r="A114" s="110" t="s">
        <v>20</v>
      </c>
      <c r="B114" s="101" t="s">
        <v>244</v>
      </c>
      <c r="C114" s="121">
        <v>2.0000000000000001E-4</v>
      </c>
      <c r="D114" s="122">
        <f>($D$35+$D$46+$D$103)*C114</f>
        <v>4.3112595643338185</v>
      </c>
      <c r="E114" s="122">
        <f t="shared" si="33"/>
        <v>3.7971359848156734</v>
      </c>
      <c r="F114" s="122">
        <f t="shared" si="34"/>
        <v>3.1104738899840636</v>
      </c>
      <c r="G114" s="122">
        <f t="shared" si="35"/>
        <v>4.396377127579969</v>
      </c>
      <c r="H114" s="122">
        <f t="shared" si="36"/>
        <v>3.2092970441010773</v>
      </c>
      <c r="I114" s="122">
        <f t="shared" si="37"/>
        <v>2.1626242924175996</v>
      </c>
      <c r="J114" s="122">
        <f t="shared" si="38"/>
        <v>4.4254624329806012</v>
      </c>
      <c r="K114" s="122">
        <f t="shared" si="39"/>
        <v>4.4065049600000004</v>
      </c>
      <c r="L114" s="122">
        <f t="shared" si="40"/>
        <v>4.3760510886304296</v>
      </c>
      <c r="M114" s="122">
        <f t="shared" si="41"/>
        <v>4.2342920886744215</v>
      </c>
    </row>
    <row r="115" spans="1:13">
      <c r="A115" s="110" t="s">
        <v>21</v>
      </c>
      <c r="B115" s="101" t="s">
        <v>245</v>
      </c>
      <c r="C115" s="116">
        <v>2.7000000000000001E-3</v>
      </c>
      <c r="D115" s="122">
        <f>($D$35+$D$46+$D$103)*C115</f>
        <v>58.202004118506544</v>
      </c>
      <c r="E115" s="122">
        <f t="shared" si="33"/>
        <v>51.26133579501159</v>
      </c>
      <c r="F115" s="122">
        <f t="shared" si="34"/>
        <v>41.991397514784857</v>
      </c>
      <c r="G115" s="122">
        <f t="shared" si="35"/>
        <v>59.351091222329579</v>
      </c>
      <c r="H115" s="122">
        <f t="shared" si="36"/>
        <v>43.32551009536455</v>
      </c>
      <c r="I115" s="122">
        <f t="shared" si="37"/>
        <v>29.195427947637597</v>
      </c>
      <c r="J115" s="122">
        <f t="shared" si="38"/>
        <v>59.74374284523811</v>
      </c>
      <c r="K115" s="122">
        <f t="shared" si="39"/>
        <v>59.487816960000004</v>
      </c>
      <c r="L115" s="122">
        <f t="shared" si="40"/>
        <v>59.076689696510797</v>
      </c>
      <c r="M115" s="122">
        <f t="shared" si="41"/>
        <v>57.162943197104688</v>
      </c>
    </row>
    <row r="116" spans="1:13">
      <c r="A116" s="110" t="s">
        <v>200</v>
      </c>
      <c r="B116" s="101" t="s">
        <v>246</v>
      </c>
      <c r="C116" s="121">
        <v>2.8E-3</v>
      </c>
      <c r="D116" s="122">
        <f>($D$35+$D$46+$D$103)*C116</f>
        <v>60.357633900673449</v>
      </c>
      <c r="E116" s="122">
        <f t="shared" si="33"/>
        <v>53.159903787419424</v>
      </c>
      <c r="F116" s="122">
        <f t="shared" si="34"/>
        <v>43.54663445977689</v>
      </c>
      <c r="G116" s="122">
        <f t="shared" si="35"/>
        <v>61.549279786119556</v>
      </c>
      <c r="H116" s="122">
        <f t="shared" si="36"/>
        <v>44.930158617415081</v>
      </c>
      <c r="I116" s="122">
        <f t="shared" si="37"/>
        <v>30.276740093846396</v>
      </c>
      <c r="J116" s="122">
        <f t="shared" si="38"/>
        <v>61.956474061728407</v>
      </c>
      <c r="K116" s="122">
        <f t="shared" si="39"/>
        <v>61.69106944</v>
      </c>
      <c r="L116" s="122">
        <f t="shared" si="40"/>
        <v>61.264715240826007</v>
      </c>
      <c r="M116" s="122">
        <f t="shared" si="41"/>
        <v>59.2800892414419</v>
      </c>
    </row>
    <row r="117" spans="1:13">
      <c r="A117" s="110" t="s">
        <v>202</v>
      </c>
      <c r="B117" s="101" t="s">
        <v>222</v>
      </c>
      <c r="C117" s="116"/>
      <c r="D117" s="122">
        <f t="shared" ref="D117" si="42">($D$35+$D$46+$D$103)*C117</f>
        <v>0</v>
      </c>
      <c r="E117" s="122">
        <f t="shared" si="33"/>
        <v>0</v>
      </c>
      <c r="F117" s="122">
        <f t="shared" si="34"/>
        <v>0</v>
      </c>
      <c r="G117" s="122">
        <f t="shared" si="35"/>
        <v>0</v>
      </c>
      <c r="H117" s="122">
        <f t="shared" si="36"/>
        <v>0</v>
      </c>
      <c r="I117" s="122">
        <f t="shared" si="37"/>
        <v>0</v>
      </c>
      <c r="J117" s="122">
        <f t="shared" si="38"/>
        <v>0</v>
      </c>
      <c r="K117" s="122">
        <f t="shared" si="39"/>
        <v>0</v>
      </c>
      <c r="L117" s="122">
        <f t="shared" si="40"/>
        <v>0</v>
      </c>
      <c r="M117" s="122">
        <f t="shared" si="41"/>
        <v>0</v>
      </c>
    </row>
    <row r="118" spans="1:13">
      <c r="A118" s="208" t="s">
        <v>208</v>
      </c>
      <c r="B118" s="208"/>
      <c r="C118" s="117">
        <f>SUM(C112:C117)</f>
        <v>0.1056</v>
      </c>
      <c r="D118" s="118">
        <f>SUM(D112:D117)</f>
        <v>2276.3450499682558</v>
      </c>
      <c r="E118" s="118">
        <f t="shared" ref="E118:M118" si="43">SUM(E112:E117)</f>
        <v>2004.8877999826752</v>
      </c>
      <c r="F118" s="118">
        <f t="shared" si="43"/>
        <v>1642.3302139115854</v>
      </c>
      <c r="G118" s="118">
        <f t="shared" si="43"/>
        <v>2321.2871233622236</v>
      </c>
      <c r="H118" s="118">
        <f t="shared" si="43"/>
        <v>1694.5088392853688</v>
      </c>
      <c r="I118" s="118">
        <f t="shared" si="43"/>
        <v>1141.8656263964926</v>
      </c>
      <c r="J118" s="118">
        <f t="shared" si="43"/>
        <v>2336.6441646137573</v>
      </c>
      <c r="K118" s="118">
        <f t="shared" si="43"/>
        <v>2326.6346188799998</v>
      </c>
      <c r="L118" s="118">
        <f t="shared" si="43"/>
        <v>2310.5549747968662</v>
      </c>
      <c r="M118" s="118">
        <f t="shared" si="43"/>
        <v>2235.7062228200944</v>
      </c>
    </row>
    <row r="119" spans="1:13" ht="15.75" customHeight="1">
      <c r="A119" s="202" t="s">
        <v>247</v>
      </c>
      <c r="B119" s="202"/>
      <c r="C119" s="202"/>
      <c r="D119" s="202"/>
    </row>
    <row r="120" spans="1:13" ht="27" customHeight="1">
      <c r="A120" s="187" t="s">
        <v>248</v>
      </c>
      <c r="B120" s="187"/>
      <c r="C120" s="187"/>
      <c r="D120" s="187"/>
    </row>
    <row r="122" spans="1:13">
      <c r="A122" s="203" t="s">
        <v>249</v>
      </c>
      <c r="B122" s="203"/>
      <c r="C122" s="203"/>
      <c r="D122" s="203"/>
    </row>
    <row r="123" spans="1:13">
      <c r="A123" s="13"/>
      <c r="B123" s="14"/>
      <c r="C123" s="14"/>
    </row>
    <row r="124" spans="1:13">
      <c r="A124" s="119" t="s">
        <v>250</v>
      </c>
      <c r="B124" s="204" t="s">
        <v>251</v>
      </c>
      <c r="C124" s="204"/>
      <c r="D124" s="119" t="s">
        <v>178</v>
      </c>
      <c r="E124" s="119" t="s">
        <v>178</v>
      </c>
      <c r="F124" s="119" t="s">
        <v>178</v>
      </c>
      <c r="G124" s="119" t="s">
        <v>178</v>
      </c>
      <c r="H124" s="119" t="s">
        <v>178</v>
      </c>
      <c r="I124" s="119" t="s">
        <v>178</v>
      </c>
      <c r="J124" s="119" t="s">
        <v>178</v>
      </c>
      <c r="K124" s="119" t="s">
        <v>178</v>
      </c>
      <c r="L124" s="119" t="s">
        <v>178</v>
      </c>
      <c r="M124" s="119" t="s">
        <v>178</v>
      </c>
    </row>
    <row r="125" spans="1:13">
      <c r="A125" s="120" t="s">
        <v>7</v>
      </c>
      <c r="B125" s="205" t="s">
        <v>252</v>
      </c>
      <c r="C125" s="205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</row>
    <row r="126" spans="1:13">
      <c r="A126" s="206" t="s">
        <v>135</v>
      </c>
      <c r="B126" s="206"/>
      <c r="C126" s="206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</row>
    <row r="127" spans="1:13" ht="15.75" customHeight="1">
      <c r="A127" s="186" t="s">
        <v>253</v>
      </c>
      <c r="B127" s="187"/>
      <c r="C127" s="187"/>
    </row>
    <row r="129" spans="1:13">
      <c r="A129" s="207" t="s">
        <v>254</v>
      </c>
      <c r="B129" s="207"/>
      <c r="C129" s="207"/>
      <c r="D129" s="207"/>
    </row>
    <row r="130" spans="1:13">
      <c r="A130" s="9"/>
    </row>
    <row r="131" spans="1:13">
      <c r="A131" s="99">
        <v>4</v>
      </c>
      <c r="B131" s="99" t="s">
        <v>255</v>
      </c>
      <c r="C131" s="99" t="s">
        <v>227</v>
      </c>
      <c r="D131" s="99" t="s">
        <v>320</v>
      </c>
      <c r="E131" s="99" t="s">
        <v>322</v>
      </c>
      <c r="F131" s="99" t="s">
        <v>321</v>
      </c>
      <c r="G131" s="99" t="s">
        <v>323</v>
      </c>
      <c r="H131" s="99" t="s">
        <v>324</v>
      </c>
      <c r="I131" s="99" t="s">
        <v>325</v>
      </c>
      <c r="J131" s="99" t="s">
        <v>326</v>
      </c>
      <c r="K131" s="99" t="s">
        <v>327</v>
      </c>
      <c r="L131" s="99" t="s">
        <v>328</v>
      </c>
      <c r="M131" s="99" t="s">
        <v>329</v>
      </c>
    </row>
    <row r="132" spans="1:13">
      <c r="A132" s="110" t="s">
        <v>240</v>
      </c>
      <c r="B132" s="101" t="s">
        <v>241</v>
      </c>
      <c r="C132" s="116">
        <f>C118</f>
        <v>0.1056</v>
      </c>
      <c r="D132" s="104">
        <f>D118</f>
        <v>2276.3450499682558</v>
      </c>
      <c r="E132" s="104">
        <f t="shared" ref="E132:M132" si="44">E118</f>
        <v>2004.8877999826752</v>
      </c>
      <c r="F132" s="104">
        <f t="shared" si="44"/>
        <v>1642.3302139115854</v>
      </c>
      <c r="G132" s="104">
        <f t="shared" si="44"/>
        <v>2321.2871233622236</v>
      </c>
      <c r="H132" s="104">
        <f t="shared" si="44"/>
        <v>1694.5088392853688</v>
      </c>
      <c r="I132" s="104">
        <f t="shared" si="44"/>
        <v>1141.8656263964926</v>
      </c>
      <c r="J132" s="104">
        <f t="shared" si="44"/>
        <v>2336.6441646137573</v>
      </c>
      <c r="K132" s="104">
        <f t="shared" si="44"/>
        <v>2326.6346188799998</v>
      </c>
      <c r="L132" s="104">
        <f t="shared" si="44"/>
        <v>2310.5549747968662</v>
      </c>
      <c r="M132" s="104">
        <f t="shared" si="44"/>
        <v>2235.7062228200944</v>
      </c>
    </row>
    <row r="133" spans="1:13">
      <c r="A133" s="110" t="s">
        <v>250</v>
      </c>
      <c r="B133" s="101" t="s">
        <v>251</v>
      </c>
      <c r="C133" s="110" t="s">
        <v>256</v>
      </c>
      <c r="D133" s="104" t="s">
        <v>256</v>
      </c>
      <c r="E133" s="104" t="s">
        <v>256</v>
      </c>
      <c r="F133" s="104" t="s">
        <v>256</v>
      </c>
      <c r="G133" s="104" t="s">
        <v>256</v>
      </c>
      <c r="H133" s="104" t="s">
        <v>256</v>
      </c>
      <c r="I133" s="104" t="s">
        <v>256</v>
      </c>
      <c r="J133" s="104" t="s">
        <v>256</v>
      </c>
      <c r="K133" s="104" t="s">
        <v>256</v>
      </c>
      <c r="L133" s="104" t="s">
        <v>256</v>
      </c>
      <c r="M133" s="104" t="s">
        <v>256</v>
      </c>
    </row>
    <row r="134" spans="1:13">
      <c r="A134" s="208" t="s">
        <v>135</v>
      </c>
      <c r="B134" s="208"/>
      <c r="C134" s="117">
        <f>SUM(C132:C133)</f>
        <v>0.1056</v>
      </c>
      <c r="D134" s="118">
        <f>SUM(D132:D133)</f>
        <v>2276.3450499682558</v>
      </c>
      <c r="E134" s="118">
        <f t="shared" ref="E134:M134" si="45">SUM(E132:E133)</f>
        <v>2004.8877999826752</v>
      </c>
      <c r="F134" s="118">
        <f t="shared" si="45"/>
        <v>1642.3302139115854</v>
      </c>
      <c r="G134" s="118">
        <f t="shared" si="45"/>
        <v>2321.2871233622236</v>
      </c>
      <c r="H134" s="118">
        <f t="shared" si="45"/>
        <v>1694.5088392853688</v>
      </c>
      <c r="I134" s="118">
        <f t="shared" si="45"/>
        <v>1141.8656263964926</v>
      </c>
      <c r="J134" s="118">
        <f t="shared" si="45"/>
        <v>2336.6441646137573</v>
      </c>
      <c r="K134" s="118">
        <f t="shared" si="45"/>
        <v>2326.6346188799998</v>
      </c>
      <c r="L134" s="118">
        <f t="shared" si="45"/>
        <v>2310.5549747968662</v>
      </c>
      <c r="M134" s="118">
        <f t="shared" si="45"/>
        <v>2235.7062228200944</v>
      </c>
    </row>
    <row r="135" spans="1:13" ht="30.75" customHeight="1">
      <c r="A135" s="209" t="s">
        <v>257</v>
      </c>
      <c r="B135" s="209"/>
      <c r="C135" s="209"/>
      <c r="D135" s="209"/>
    </row>
    <row r="137" spans="1:13">
      <c r="A137" s="188" t="s">
        <v>258</v>
      </c>
      <c r="B137" s="188"/>
      <c r="C137" s="188"/>
      <c r="D137" s="188"/>
    </row>
    <row r="139" spans="1:13">
      <c r="A139" s="99">
        <v>5</v>
      </c>
      <c r="B139" s="191" t="s">
        <v>259</v>
      </c>
      <c r="C139" s="191"/>
      <c r="D139" s="99" t="s">
        <v>320</v>
      </c>
      <c r="E139" s="99" t="s">
        <v>322</v>
      </c>
      <c r="F139" s="99" t="s">
        <v>321</v>
      </c>
      <c r="G139" s="99" t="s">
        <v>323</v>
      </c>
      <c r="H139" s="99" t="s">
        <v>324</v>
      </c>
      <c r="I139" s="99" t="s">
        <v>325</v>
      </c>
      <c r="J139" s="99" t="s">
        <v>326</v>
      </c>
      <c r="K139" s="99" t="s">
        <v>327</v>
      </c>
      <c r="L139" s="99" t="s">
        <v>328</v>
      </c>
      <c r="M139" s="99" t="s">
        <v>329</v>
      </c>
    </row>
    <row r="140" spans="1:13">
      <c r="A140" s="110" t="s">
        <v>7</v>
      </c>
      <c r="B140" s="182" t="s">
        <v>260</v>
      </c>
      <c r="C140" s="182"/>
      <c r="D140" s="110">
        <v>0</v>
      </c>
      <c r="E140" s="110">
        <v>0</v>
      </c>
      <c r="F140" s="110">
        <v>0</v>
      </c>
      <c r="G140" s="110">
        <v>0</v>
      </c>
      <c r="H140" s="110">
        <v>0</v>
      </c>
      <c r="I140" s="110">
        <v>0</v>
      </c>
      <c r="J140" s="110">
        <v>0</v>
      </c>
      <c r="K140" s="110">
        <v>0</v>
      </c>
      <c r="L140" s="110">
        <v>0</v>
      </c>
      <c r="M140" s="110">
        <v>0</v>
      </c>
    </row>
    <row r="141" spans="1:13">
      <c r="A141" s="110" t="s">
        <v>8</v>
      </c>
      <c r="B141" s="182" t="s">
        <v>261</v>
      </c>
      <c r="C141" s="182"/>
      <c r="D141" s="110">
        <v>0</v>
      </c>
      <c r="E141" s="110">
        <v>0</v>
      </c>
      <c r="F141" s="110">
        <v>0</v>
      </c>
      <c r="G141" s="110">
        <v>0</v>
      </c>
      <c r="H141" s="110">
        <v>0</v>
      </c>
      <c r="I141" s="110">
        <v>0</v>
      </c>
      <c r="J141" s="110">
        <v>0</v>
      </c>
      <c r="K141" s="110">
        <v>0</v>
      </c>
      <c r="L141" s="110">
        <v>0</v>
      </c>
      <c r="M141" s="110">
        <v>0</v>
      </c>
    </row>
    <row r="142" spans="1:13">
      <c r="A142" s="110" t="s">
        <v>20</v>
      </c>
      <c r="B142" s="182" t="s">
        <v>262</v>
      </c>
      <c r="C142" s="182"/>
      <c r="D142" s="110">
        <v>0</v>
      </c>
      <c r="E142" s="110">
        <v>0</v>
      </c>
      <c r="F142" s="110">
        <v>0</v>
      </c>
      <c r="G142" s="110">
        <v>0</v>
      </c>
      <c r="H142" s="110">
        <v>0</v>
      </c>
      <c r="I142" s="110">
        <v>0</v>
      </c>
      <c r="J142" s="110">
        <v>0</v>
      </c>
      <c r="K142" s="110">
        <v>0</v>
      </c>
      <c r="L142" s="110">
        <v>0</v>
      </c>
      <c r="M142" s="110">
        <v>0</v>
      </c>
    </row>
    <row r="143" spans="1:13">
      <c r="A143" s="110" t="s">
        <v>21</v>
      </c>
      <c r="B143" s="182" t="s">
        <v>222</v>
      </c>
      <c r="C143" s="182"/>
      <c r="D143" s="110">
        <v>0</v>
      </c>
      <c r="E143" s="110">
        <v>0</v>
      </c>
      <c r="F143" s="110">
        <v>0</v>
      </c>
      <c r="G143" s="110">
        <v>0</v>
      </c>
      <c r="H143" s="110">
        <v>0</v>
      </c>
      <c r="I143" s="110">
        <v>0</v>
      </c>
      <c r="J143" s="110">
        <v>0</v>
      </c>
      <c r="K143" s="110">
        <v>0</v>
      </c>
      <c r="L143" s="110">
        <v>0</v>
      </c>
      <c r="M143" s="110">
        <v>0</v>
      </c>
    </row>
    <row r="144" spans="1:13">
      <c r="A144" s="198" t="s">
        <v>208</v>
      </c>
      <c r="B144" s="198"/>
      <c r="C144" s="198"/>
      <c r="D144" s="107">
        <v>0</v>
      </c>
      <c r="E144" s="107">
        <v>0</v>
      </c>
      <c r="F144" s="107">
        <v>0</v>
      </c>
      <c r="G144" s="107">
        <v>0</v>
      </c>
      <c r="H144" s="107">
        <v>0</v>
      </c>
      <c r="I144" s="107">
        <v>0</v>
      </c>
      <c r="J144" s="107">
        <v>0</v>
      </c>
      <c r="K144" s="107">
        <v>0</v>
      </c>
      <c r="L144" s="107">
        <v>0</v>
      </c>
      <c r="M144" s="107">
        <v>0</v>
      </c>
    </row>
    <row r="145" spans="1:13">
      <c r="A145" s="202" t="s">
        <v>263</v>
      </c>
      <c r="B145" s="202"/>
      <c r="C145" s="202"/>
    </row>
    <row r="147" spans="1:13">
      <c r="A147" s="188" t="s">
        <v>264</v>
      </c>
      <c r="B147" s="188"/>
      <c r="C147" s="188"/>
      <c r="D147" s="188"/>
    </row>
    <row r="149" spans="1:13">
      <c r="A149" s="99">
        <v>6</v>
      </c>
      <c r="B149" s="99" t="s">
        <v>265</v>
      </c>
      <c r="C149" s="99" t="s">
        <v>195</v>
      </c>
      <c r="D149" s="99" t="s">
        <v>320</v>
      </c>
      <c r="E149" s="99" t="s">
        <v>322</v>
      </c>
      <c r="F149" s="99" t="s">
        <v>321</v>
      </c>
      <c r="G149" s="99" t="s">
        <v>323</v>
      </c>
      <c r="H149" s="99" t="s">
        <v>324</v>
      </c>
      <c r="I149" s="99" t="s">
        <v>325</v>
      </c>
      <c r="J149" s="99" t="s">
        <v>326</v>
      </c>
      <c r="K149" s="99" t="s">
        <v>327</v>
      </c>
      <c r="L149" s="99" t="s">
        <v>328</v>
      </c>
      <c r="M149" s="99" t="s">
        <v>329</v>
      </c>
    </row>
    <row r="150" spans="1:13">
      <c r="A150" s="110" t="s">
        <v>7</v>
      </c>
      <c r="B150" s="101" t="s">
        <v>266</v>
      </c>
      <c r="C150" s="111">
        <f>'Perc. Lucro e Custos Indiretos'!F41</f>
        <v>3.3235897435897443E-2</v>
      </c>
      <c r="D150" s="104">
        <f>C150*D174</f>
        <v>916.81876504690285</v>
      </c>
      <c r="E150" s="104">
        <f t="shared" ref="E150:M150" si="46">$C$150*E174</f>
        <v>810.3797823329113</v>
      </c>
      <c r="F150" s="104">
        <f t="shared" si="46"/>
        <v>668.22015816115993</v>
      </c>
      <c r="G150" s="104">
        <f t="shared" si="46"/>
        <v>934.44065053113854</v>
      </c>
      <c r="H150" s="104">
        <f t="shared" si="46"/>
        <v>688.67951153814636</v>
      </c>
      <c r="I150" s="104">
        <f t="shared" si="46"/>
        <v>471.98689645120936</v>
      </c>
      <c r="J150" s="104">
        <f t="shared" si="46"/>
        <v>940.46218006625645</v>
      </c>
      <c r="K150" s="104">
        <f t="shared" si="46"/>
        <v>936.53741524458792</v>
      </c>
      <c r="L150" s="104">
        <f t="shared" si="46"/>
        <v>930.23255155536003</v>
      </c>
      <c r="M150" s="104">
        <f t="shared" si="46"/>
        <v>900.88419184773511</v>
      </c>
    </row>
    <row r="151" spans="1:13">
      <c r="A151" s="110" t="s">
        <v>8</v>
      </c>
      <c r="B151" s="101" t="s">
        <v>48</v>
      </c>
      <c r="C151" s="111">
        <f>'Perc. Lucro e Custos Indiretos'!G41</f>
        <v>5.0962307692307696E-2</v>
      </c>
      <c r="D151" s="104">
        <f>C151*(D174+D150)</f>
        <v>1452.528477038099</v>
      </c>
      <c r="E151" s="104">
        <f t="shared" ref="E151:M151" si="47">$C$151*(E174+E150)</f>
        <v>1283.895744645095</v>
      </c>
      <c r="F151" s="104">
        <f t="shared" si="47"/>
        <v>1058.670312676609</v>
      </c>
      <c r="G151" s="104">
        <f t="shared" si="47"/>
        <v>1480.4470706149298</v>
      </c>
      <c r="H151" s="104">
        <f t="shared" si="47"/>
        <v>1091.0843453456919</v>
      </c>
      <c r="I151" s="104">
        <f t="shared" si="47"/>
        <v>747.77527906416833</v>
      </c>
      <c r="J151" s="104">
        <f t="shared" si="47"/>
        <v>1489.9870620053084</v>
      </c>
      <c r="K151" s="104">
        <f t="shared" si="47"/>
        <v>1483.7690035552728</v>
      </c>
      <c r="L151" s="104">
        <f t="shared" si="47"/>
        <v>1473.7801219991909</v>
      </c>
      <c r="M151" s="104">
        <f t="shared" si="47"/>
        <v>1427.2831153334273</v>
      </c>
    </row>
    <row r="152" spans="1:13">
      <c r="A152" s="191" t="s">
        <v>267</v>
      </c>
      <c r="B152" s="191"/>
      <c r="C152" s="112">
        <f>SUM(C150:C151)</f>
        <v>8.4198205128205139E-2</v>
      </c>
      <c r="D152" s="105">
        <f>SUM(D150:D151)</f>
        <v>2369.3472420850021</v>
      </c>
      <c r="E152" s="105">
        <f t="shared" ref="E152:M152" si="48">SUM(E150:E151)</f>
        <v>2094.2755269780064</v>
      </c>
      <c r="F152" s="105">
        <f t="shared" si="48"/>
        <v>1726.890470837769</v>
      </c>
      <c r="G152" s="105">
        <f t="shared" si="48"/>
        <v>2414.8877211460685</v>
      </c>
      <c r="H152" s="105">
        <f t="shared" si="48"/>
        <v>1779.7638568838383</v>
      </c>
      <c r="I152" s="105">
        <f t="shared" si="48"/>
        <v>1219.7621755153777</v>
      </c>
      <c r="J152" s="105">
        <f t="shared" si="48"/>
        <v>2430.4492420715651</v>
      </c>
      <c r="K152" s="105">
        <f t="shared" si="48"/>
        <v>2420.3064187998607</v>
      </c>
      <c r="L152" s="105">
        <f t="shared" si="48"/>
        <v>2404.0126735545509</v>
      </c>
      <c r="M152" s="105">
        <f t="shared" si="48"/>
        <v>2328.1673071811624</v>
      </c>
    </row>
    <row r="153" spans="1:13">
      <c r="A153" s="192" t="s">
        <v>20</v>
      </c>
      <c r="B153" s="198" t="s">
        <v>268</v>
      </c>
      <c r="C153" s="198"/>
      <c r="D153" s="198"/>
    </row>
    <row r="154" spans="1:13">
      <c r="A154" s="192"/>
      <c r="B154" s="101" t="s">
        <v>269</v>
      </c>
      <c r="C154" s="116">
        <v>6.4999999999999997E-3</v>
      </c>
      <c r="D154" s="104">
        <f>((D174+D150+D151)/(1-(C154+C155+C156+C157)))*C154</f>
        <v>224.18484167317885</v>
      </c>
      <c r="E154" s="113">
        <f t="shared" ref="E154:M154" si="49">((E174+E150+E151)/(1-($C$154+$C$155+$C$156+$C$157)))*$C$154</f>
        <v>198.15788040524527</v>
      </c>
      <c r="F154" s="104">
        <f t="shared" si="49"/>
        <v>163.39633968172799</v>
      </c>
      <c r="G154" s="104">
        <f t="shared" si="49"/>
        <v>228.49382809217317</v>
      </c>
      <c r="H154" s="104">
        <f t="shared" si="49"/>
        <v>168.39915711132187</v>
      </c>
      <c r="I154" s="104">
        <f t="shared" si="49"/>
        <v>115.41245847789367</v>
      </c>
      <c r="J154" s="104">
        <f t="shared" si="49"/>
        <v>229.96624084911724</v>
      </c>
      <c r="K154" s="104">
        <f t="shared" si="49"/>
        <v>229.00653887344356</v>
      </c>
      <c r="L154" s="104">
        <f t="shared" si="49"/>
        <v>227.4648439149332</v>
      </c>
      <c r="M154" s="104">
        <f t="shared" si="49"/>
        <v>220.28844479958039</v>
      </c>
    </row>
    <row r="155" spans="1:13">
      <c r="A155" s="192"/>
      <c r="B155" s="101" t="s">
        <v>270</v>
      </c>
      <c r="C155" s="116">
        <v>0.03</v>
      </c>
      <c r="D155" s="104">
        <f>((D174+D150+D151)/(1-(C154+C155+C156+C157)))*C155</f>
        <v>1034.6992692608255</v>
      </c>
      <c r="E155" s="113">
        <f t="shared" ref="E155:M155" si="50">((E174+E150+E151)/(1-($C$154+$C$155+$C$156+$C$157)))*$C$155</f>
        <v>914.57483263959364</v>
      </c>
      <c r="F155" s="104">
        <f t="shared" si="50"/>
        <v>754.13695237720617</v>
      </c>
      <c r="G155" s="104">
        <f t="shared" si="50"/>
        <v>1054.5868988869531</v>
      </c>
      <c r="H155" s="104">
        <f t="shared" si="50"/>
        <v>777.22687897533172</v>
      </c>
      <c r="I155" s="104">
        <f t="shared" si="50"/>
        <v>532.67288528258621</v>
      </c>
      <c r="J155" s="104">
        <f t="shared" si="50"/>
        <v>1061.3826500728487</v>
      </c>
      <c r="K155" s="104">
        <f t="shared" si="50"/>
        <v>1056.9532563389703</v>
      </c>
      <c r="L155" s="104">
        <f t="shared" si="50"/>
        <v>1049.8377411458455</v>
      </c>
      <c r="M155" s="104">
        <f t="shared" si="50"/>
        <v>1016.7158990749864</v>
      </c>
    </row>
    <row r="156" spans="1:13">
      <c r="A156" s="192"/>
      <c r="B156" s="101" t="s">
        <v>271</v>
      </c>
      <c r="C156" s="116">
        <v>0.05</v>
      </c>
      <c r="D156" s="104">
        <f>((D174+D150+D151)/(1-(C154+C155+C156+C157)))*C156</f>
        <v>1724.4987821013758</v>
      </c>
      <c r="E156" s="113">
        <f t="shared" ref="E156:M156" si="51">((E174+E150+E151)/(1-($C$154+$C$155+$C$156+$C$157)))*$C$156</f>
        <v>1524.2913877326562</v>
      </c>
      <c r="F156" s="104">
        <f t="shared" si="51"/>
        <v>1256.894920628677</v>
      </c>
      <c r="G156" s="104">
        <f t="shared" si="51"/>
        <v>1757.6448314782554</v>
      </c>
      <c r="H156" s="104">
        <f t="shared" si="51"/>
        <v>1295.3781316255529</v>
      </c>
      <c r="I156" s="104">
        <f t="shared" si="51"/>
        <v>887.78814213764372</v>
      </c>
      <c r="J156" s="104">
        <f t="shared" si="51"/>
        <v>1768.9710834547482</v>
      </c>
      <c r="K156" s="104">
        <f t="shared" si="51"/>
        <v>1761.5887605649507</v>
      </c>
      <c r="L156" s="104">
        <f t="shared" si="51"/>
        <v>1749.7295685764093</v>
      </c>
      <c r="M156" s="104">
        <f t="shared" si="51"/>
        <v>1694.5264984583109</v>
      </c>
    </row>
    <row r="157" spans="1:13">
      <c r="A157" s="192"/>
      <c r="B157" s="101" t="s">
        <v>272</v>
      </c>
      <c r="C157" s="116">
        <v>4.4999999999999998E-2</v>
      </c>
      <c r="D157" s="104">
        <f>((D174+D150+D151)/(1-(C154+C155+C156+C157)))*C157</f>
        <v>1552.0489038912381</v>
      </c>
      <c r="E157" s="113">
        <f t="shared" ref="E157:M157" si="52">((E174+E150+E151)/(1-($C$154+$C$155+$C$156+$C$157)))*$C$157</f>
        <v>1371.8622489593904</v>
      </c>
      <c r="F157" s="104">
        <f t="shared" si="52"/>
        <v>1131.2054285658094</v>
      </c>
      <c r="G157" s="104">
        <f t="shared" si="52"/>
        <v>1581.8803483304296</v>
      </c>
      <c r="H157" s="104">
        <f t="shared" si="52"/>
        <v>1165.8403184629976</v>
      </c>
      <c r="I157" s="104">
        <f t="shared" si="52"/>
        <v>799.00932792387925</v>
      </c>
      <c r="J157" s="104">
        <f t="shared" si="52"/>
        <v>1592.0739751092733</v>
      </c>
      <c r="K157" s="104">
        <f t="shared" si="52"/>
        <v>1585.4298845084554</v>
      </c>
      <c r="L157" s="104">
        <f t="shared" si="52"/>
        <v>1574.7566117187682</v>
      </c>
      <c r="M157" s="104">
        <f t="shared" si="52"/>
        <v>1525.0738486124797</v>
      </c>
    </row>
    <row r="158" spans="1:13" ht="15.95" customHeight="1">
      <c r="A158" s="191" t="s">
        <v>273</v>
      </c>
      <c r="B158" s="191"/>
      <c r="C158" s="112">
        <f>SUM(C154:C157)</f>
        <v>0.13150000000000001</v>
      </c>
      <c r="D158" s="105">
        <f>SUM(D154:D157)</f>
        <v>4535.4317969266185</v>
      </c>
      <c r="E158" s="114">
        <f t="shared" ref="E158:M158" si="53">SUM(E154:E157)</f>
        <v>4008.8863497368852</v>
      </c>
      <c r="F158" s="105">
        <f t="shared" si="53"/>
        <v>3305.633641253421</v>
      </c>
      <c r="G158" s="105">
        <f t="shared" si="53"/>
        <v>4622.6059067878105</v>
      </c>
      <c r="H158" s="105">
        <f t="shared" si="53"/>
        <v>3406.8444861752041</v>
      </c>
      <c r="I158" s="105">
        <f t="shared" si="53"/>
        <v>2334.8828138220028</v>
      </c>
      <c r="J158" s="105">
        <f t="shared" si="53"/>
        <v>4652.3939494859878</v>
      </c>
      <c r="K158" s="105">
        <f t="shared" si="53"/>
        <v>4632.9784402858204</v>
      </c>
      <c r="L158" s="105">
        <f t="shared" si="53"/>
        <v>4601.7887653559565</v>
      </c>
      <c r="M158" s="105">
        <f t="shared" si="53"/>
        <v>4456.604690945358</v>
      </c>
    </row>
    <row r="159" spans="1:13" ht="15.95" customHeight="1" thickBot="1">
      <c r="A159" s="199" t="s">
        <v>274</v>
      </c>
      <c r="B159" s="200"/>
      <c r="C159" s="200"/>
      <c r="D159" s="115">
        <f>SUM(D152,D158)</f>
        <v>6904.7790390116206</v>
      </c>
      <c r="E159" s="106">
        <f t="shared" ref="E159:M159" si="54">SUM(E152,E158)</f>
        <v>6103.1618767148921</v>
      </c>
      <c r="F159" s="106">
        <f t="shared" si="54"/>
        <v>5032.5241120911905</v>
      </c>
      <c r="G159" s="106">
        <f t="shared" si="54"/>
        <v>7037.493627933879</v>
      </c>
      <c r="H159" s="106">
        <f t="shared" si="54"/>
        <v>5186.6083430590425</v>
      </c>
      <c r="I159" s="106">
        <f t="shared" si="54"/>
        <v>3554.6449893373806</v>
      </c>
      <c r="J159" s="106">
        <f t="shared" si="54"/>
        <v>7082.8431915575529</v>
      </c>
      <c r="K159" s="106">
        <f t="shared" si="54"/>
        <v>7053.2848590856811</v>
      </c>
      <c r="L159" s="106">
        <f t="shared" si="54"/>
        <v>7005.8014389105074</v>
      </c>
      <c r="M159" s="106">
        <f t="shared" si="54"/>
        <v>6784.77199812652</v>
      </c>
    </row>
    <row r="160" spans="1:13" ht="18" customHeight="1">
      <c r="A160" s="201" t="s">
        <v>275</v>
      </c>
      <c r="B160" s="201"/>
      <c r="C160" s="201"/>
      <c r="D160" s="186"/>
    </row>
    <row r="161" spans="1:13" ht="52.5" customHeight="1">
      <c r="A161" s="186" t="s">
        <v>291</v>
      </c>
      <c r="B161" s="186"/>
      <c r="C161" s="186"/>
      <c r="D161" s="186"/>
    </row>
    <row r="162" spans="1:13" ht="21" customHeight="1">
      <c r="A162" s="186" t="s">
        <v>276</v>
      </c>
      <c r="B162" s="186"/>
      <c r="C162" s="186"/>
      <c r="D162" s="186"/>
    </row>
    <row r="163" spans="1:13" ht="21" customHeight="1">
      <c r="A163" s="187" t="s">
        <v>277</v>
      </c>
      <c r="B163" s="186"/>
      <c r="C163" s="186"/>
      <c r="D163" s="186"/>
    </row>
    <row r="164" spans="1:13" ht="21" customHeight="1">
      <c r="A164" s="187" t="s">
        <v>278</v>
      </c>
      <c r="B164" s="186"/>
      <c r="C164" s="186"/>
      <c r="D164" s="186"/>
    </row>
    <row r="166" spans="1:13">
      <c r="A166" s="188" t="s">
        <v>279</v>
      </c>
      <c r="B166" s="188"/>
      <c r="C166" s="188"/>
      <c r="E166"/>
    </row>
    <row r="167" spans="1:13">
      <c r="E167"/>
    </row>
    <row r="168" spans="1:13">
      <c r="A168" s="99"/>
      <c r="B168" s="189" t="s">
        <v>280</v>
      </c>
      <c r="C168" s="190"/>
      <c r="D168" s="99" t="s">
        <v>320</v>
      </c>
      <c r="E168" s="99" t="s">
        <v>322</v>
      </c>
      <c r="F168" s="99" t="s">
        <v>321</v>
      </c>
      <c r="G168" s="99" t="s">
        <v>323</v>
      </c>
      <c r="H168" s="99" t="s">
        <v>324</v>
      </c>
      <c r="I168" s="99" t="s">
        <v>325</v>
      </c>
      <c r="J168" s="99" t="s">
        <v>326</v>
      </c>
      <c r="K168" s="99" t="s">
        <v>327</v>
      </c>
      <c r="L168" s="99" t="s">
        <v>328</v>
      </c>
      <c r="M168" s="99" t="s">
        <v>329</v>
      </c>
    </row>
    <row r="169" spans="1:13">
      <c r="A169" s="100" t="s">
        <v>7</v>
      </c>
      <c r="B169" s="182" t="s">
        <v>176</v>
      </c>
      <c r="C169" s="183"/>
      <c r="D169" s="108">
        <f>D35</f>
        <v>16958.67808920372</v>
      </c>
      <c r="E169" s="108">
        <f t="shared" ref="E169:M169" si="55">E35</f>
        <v>14936.332611504651</v>
      </c>
      <c r="F169" s="108">
        <f t="shared" si="55"/>
        <v>12235.293333182533</v>
      </c>
      <c r="G169" s="108">
        <f t="shared" si="55"/>
        <v>17293.494709100727</v>
      </c>
      <c r="H169" s="108">
        <f t="shared" si="55"/>
        <v>12624.021971164499</v>
      </c>
      <c r="I169" s="108">
        <f t="shared" si="55"/>
        <v>8506.8524999999991</v>
      </c>
      <c r="J169" s="108">
        <f t="shared" si="55"/>
        <v>17407.904042163402</v>
      </c>
      <c r="K169" s="108">
        <f t="shared" si="55"/>
        <v>17333.333333333332</v>
      </c>
      <c r="L169" s="108">
        <f t="shared" si="55"/>
        <v>17213.540638548933</v>
      </c>
      <c r="M169" s="108">
        <f t="shared" si="55"/>
        <v>16655.920478911699</v>
      </c>
    </row>
    <row r="170" spans="1:13">
      <c r="A170" s="100" t="s">
        <v>8</v>
      </c>
      <c r="B170" s="182" t="s">
        <v>181</v>
      </c>
      <c r="C170" s="183"/>
      <c r="D170" s="108">
        <f>D91</f>
        <v>7217.2116650028693</v>
      </c>
      <c r="E170" s="108">
        <f t="shared" ref="E170:M170" si="56">E91</f>
        <v>6443.5909064075877</v>
      </c>
      <c r="F170" s="108">
        <f t="shared" si="56"/>
        <v>5410.345064619647</v>
      </c>
      <c r="G170" s="108">
        <f t="shared" si="56"/>
        <v>7345.2912094384392</v>
      </c>
      <c r="H170" s="108">
        <f t="shared" si="56"/>
        <v>5559.0479183701709</v>
      </c>
      <c r="I170" s="108">
        <f t="shared" si="56"/>
        <v>3984.0807306810002</v>
      </c>
      <c r="J170" s="108">
        <f t="shared" si="56"/>
        <v>7389.0569438346356</v>
      </c>
      <c r="K170" s="108">
        <f t="shared" si="56"/>
        <v>7360.5309333333325</v>
      </c>
      <c r="L170" s="108">
        <f t="shared" si="56"/>
        <v>7314.7058671242103</v>
      </c>
      <c r="M170" s="108">
        <f t="shared" si="56"/>
        <v>7101.3958586891567</v>
      </c>
    </row>
    <row r="171" spans="1:13">
      <c r="A171" s="100" t="s">
        <v>20</v>
      </c>
      <c r="B171" s="182" t="s">
        <v>228</v>
      </c>
      <c r="C171" s="183"/>
      <c r="D171" s="108">
        <f>D103</f>
        <v>1132.9617988410509</v>
      </c>
      <c r="E171" s="108">
        <f t="shared" ref="E171:M171" si="57">E103</f>
        <v>997.85456004331354</v>
      </c>
      <c r="F171" s="108">
        <f t="shared" si="57"/>
        <v>817.40568876859209</v>
      </c>
      <c r="G171" s="108">
        <f t="shared" si="57"/>
        <v>1155.3299597298342</v>
      </c>
      <c r="H171" s="108">
        <f t="shared" si="57"/>
        <v>843.37556063198076</v>
      </c>
      <c r="I171" s="108">
        <f t="shared" si="57"/>
        <v>568.31899633800003</v>
      </c>
      <c r="J171" s="108">
        <f t="shared" si="57"/>
        <v>1162.9733269256189</v>
      </c>
      <c r="K171" s="108">
        <f t="shared" si="57"/>
        <v>1157.9914666666666</v>
      </c>
      <c r="L171" s="108">
        <f t="shared" si="57"/>
        <v>1149.9884521476663</v>
      </c>
      <c r="M171" s="108">
        <f t="shared" si="57"/>
        <v>1112.7354106187495</v>
      </c>
    </row>
    <row r="172" spans="1:13">
      <c r="A172" s="100" t="s">
        <v>21</v>
      </c>
      <c r="B172" s="182" t="s">
        <v>237</v>
      </c>
      <c r="C172" s="183"/>
      <c r="D172" s="108">
        <f>D134</f>
        <v>2276.3450499682558</v>
      </c>
      <c r="E172" s="108">
        <f t="shared" ref="E172:M172" si="58">E134</f>
        <v>2004.8877999826752</v>
      </c>
      <c r="F172" s="108">
        <f t="shared" si="58"/>
        <v>1642.3302139115854</v>
      </c>
      <c r="G172" s="108">
        <f t="shared" si="58"/>
        <v>2321.2871233622236</v>
      </c>
      <c r="H172" s="108">
        <f t="shared" si="58"/>
        <v>1694.5088392853688</v>
      </c>
      <c r="I172" s="108">
        <f t="shared" si="58"/>
        <v>1141.8656263964926</v>
      </c>
      <c r="J172" s="108">
        <f t="shared" si="58"/>
        <v>2336.6441646137573</v>
      </c>
      <c r="K172" s="108">
        <f t="shared" si="58"/>
        <v>2326.6346188799998</v>
      </c>
      <c r="L172" s="108">
        <f t="shared" si="58"/>
        <v>2310.5549747968662</v>
      </c>
      <c r="M172" s="108">
        <f t="shared" si="58"/>
        <v>2235.7062228200944</v>
      </c>
    </row>
    <row r="173" spans="1:13">
      <c r="A173" s="100" t="s">
        <v>200</v>
      </c>
      <c r="B173" s="182" t="s">
        <v>258</v>
      </c>
      <c r="C173" s="183"/>
      <c r="D173" s="108">
        <f>D144</f>
        <v>0</v>
      </c>
      <c r="E173" s="108">
        <f t="shared" ref="E173:M173" si="59">E144</f>
        <v>0</v>
      </c>
      <c r="F173" s="108">
        <f t="shared" si="59"/>
        <v>0</v>
      </c>
      <c r="G173" s="108">
        <f t="shared" si="59"/>
        <v>0</v>
      </c>
      <c r="H173" s="108">
        <f t="shared" si="59"/>
        <v>0</v>
      </c>
      <c r="I173" s="108">
        <f t="shared" si="59"/>
        <v>0</v>
      </c>
      <c r="J173" s="108">
        <f t="shared" si="59"/>
        <v>0</v>
      </c>
      <c r="K173" s="108">
        <f t="shared" si="59"/>
        <v>0</v>
      </c>
      <c r="L173" s="108">
        <f t="shared" si="59"/>
        <v>0</v>
      </c>
      <c r="M173" s="108">
        <f t="shared" si="59"/>
        <v>0</v>
      </c>
    </row>
    <row r="174" spans="1:13" ht="15.75" customHeight="1">
      <c r="A174" s="196" t="s">
        <v>281</v>
      </c>
      <c r="B174" s="196"/>
      <c r="C174" s="197"/>
      <c r="D174" s="108">
        <f>SUM(D169:D173)</f>
        <v>27585.196603015895</v>
      </c>
      <c r="E174" s="108">
        <f t="shared" ref="E174:M174" si="60">SUM(E169:E173)</f>
        <v>24382.665877938231</v>
      </c>
      <c r="F174" s="108">
        <f t="shared" si="60"/>
        <v>20105.374300482355</v>
      </c>
      <c r="G174" s="108">
        <f t="shared" si="60"/>
        <v>28115.403001631224</v>
      </c>
      <c r="H174" s="108">
        <f t="shared" si="60"/>
        <v>20720.954289452016</v>
      </c>
      <c r="I174" s="108">
        <f t="shared" si="60"/>
        <v>14201.117853415491</v>
      </c>
      <c r="J174" s="108">
        <f t="shared" si="60"/>
        <v>28296.578477537412</v>
      </c>
      <c r="K174" s="108">
        <f t="shared" si="60"/>
        <v>28178.490352213332</v>
      </c>
      <c r="L174" s="108">
        <f t="shared" si="60"/>
        <v>27988.789932617678</v>
      </c>
      <c r="M174" s="108">
        <f t="shared" si="60"/>
        <v>27105.7579710397</v>
      </c>
    </row>
    <row r="175" spans="1:13">
      <c r="A175" s="100" t="s">
        <v>202</v>
      </c>
      <c r="B175" s="182" t="s">
        <v>282</v>
      </c>
      <c r="C175" s="183"/>
      <c r="D175" s="108">
        <f>D159</f>
        <v>6904.7790390116206</v>
      </c>
      <c r="E175" s="108">
        <f t="shared" ref="E175:M175" si="61">E159</f>
        <v>6103.1618767148921</v>
      </c>
      <c r="F175" s="108">
        <f t="shared" si="61"/>
        <v>5032.5241120911905</v>
      </c>
      <c r="G175" s="108">
        <f t="shared" si="61"/>
        <v>7037.493627933879</v>
      </c>
      <c r="H175" s="108">
        <f t="shared" si="61"/>
        <v>5186.6083430590425</v>
      </c>
      <c r="I175" s="108">
        <f t="shared" si="61"/>
        <v>3554.6449893373806</v>
      </c>
      <c r="J175" s="108">
        <f t="shared" si="61"/>
        <v>7082.8431915575529</v>
      </c>
      <c r="K175" s="108">
        <f t="shared" si="61"/>
        <v>7053.2848590856811</v>
      </c>
      <c r="L175" s="108">
        <f t="shared" si="61"/>
        <v>7005.8014389105074</v>
      </c>
      <c r="M175" s="108">
        <f t="shared" si="61"/>
        <v>6784.77199812652</v>
      </c>
    </row>
    <row r="176" spans="1:13" ht="15.75" customHeight="1">
      <c r="A176" s="184" t="s">
        <v>283</v>
      </c>
      <c r="B176" s="185"/>
      <c r="C176" s="185"/>
      <c r="D176" s="106">
        <f>ROUND(D174+D175,2)</f>
        <v>34489.980000000003</v>
      </c>
      <c r="E176" s="106">
        <f>ROUND(E174+E175,2)</f>
        <v>30485.83</v>
      </c>
      <c r="F176" s="168">
        <f t="shared" ref="F176:M176" si="62">ROUND(F174+F175,2)</f>
        <v>25137.9</v>
      </c>
      <c r="G176" s="106">
        <f t="shared" si="62"/>
        <v>35152.9</v>
      </c>
      <c r="H176" s="106">
        <f t="shared" si="62"/>
        <v>25907.56</v>
      </c>
      <c r="I176" s="106">
        <f t="shared" si="62"/>
        <v>17755.759999999998</v>
      </c>
      <c r="J176" s="106">
        <f t="shared" si="62"/>
        <v>35379.42</v>
      </c>
      <c r="K176" s="106">
        <f t="shared" si="62"/>
        <v>35231.78</v>
      </c>
      <c r="L176" s="106">
        <f t="shared" si="62"/>
        <v>34994.589999999997</v>
      </c>
      <c r="M176" s="106">
        <f t="shared" si="62"/>
        <v>33890.53</v>
      </c>
    </row>
    <row r="177" spans="1:15" ht="15.75" customHeight="1">
      <c r="A177" s="184" t="s">
        <v>284</v>
      </c>
      <c r="B177" s="185"/>
      <c r="C177" s="185"/>
      <c r="D177" s="106">
        <f>ROUND(D176*12,2)</f>
        <v>413879.76</v>
      </c>
      <c r="E177" s="106">
        <f t="shared" ref="E177:M177" si="63">ROUND(E176*12,2)</f>
        <v>365829.96</v>
      </c>
      <c r="F177" s="106">
        <f t="shared" si="63"/>
        <v>301654.8</v>
      </c>
      <c r="G177" s="106">
        <f t="shared" si="63"/>
        <v>421834.8</v>
      </c>
      <c r="H177" s="106">
        <f t="shared" si="63"/>
        <v>310890.71999999997</v>
      </c>
      <c r="I177" s="106">
        <f t="shared" si="63"/>
        <v>213069.12</v>
      </c>
      <c r="J177" s="106">
        <f t="shared" si="63"/>
        <v>424553.04</v>
      </c>
      <c r="K177" s="106">
        <f t="shared" si="63"/>
        <v>422781.36</v>
      </c>
      <c r="L177" s="106">
        <f t="shared" si="63"/>
        <v>419935.08</v>
      </c>
      <c r="M177" s="106">
        <f t="shared" si="63"/>
        <v>406686.36</v>
      </c>
    </row>
    <row r="178" spans="1:15" ht="15.75" customHeight="1">
      <c r="A178" s="184" t="s">
        <v>285</v>
      </c>
      <c r="B178" s="185"/>
      <c r="C178" s="185"/>
      <c r="D178" s="106">
        <f>D177*D27</f>
        <v>827759.52</v>
      </c>
      <c r="E178" s="106">
        <f t="shared" ref="E178:M178" si="64">E177*E27</f>
        <v>2194979.7600000002</v>
      </c>
      <c r="F178" s="109">
        <f t="shared" si="64"/>
        <v>1508274</v>
      </c>
      <c r="G178" s="106">
        <f t="shared" si="64"/>
        <v>1265504.3999999999</v>
      </c>
      <c r="H178" s="106">
        <f t="shared" si="64"/>
        <v>5906923.6799999997</v>
      </c>
      <c r="I178" s="106">
        <f t="shared" si="64"/>
        <v>639207.36</v>
      </c>
      <c r="J178" s="106">
        <f t="shared" si="64"/>
        <v>849106.08</v>
      </c>
      <c r="K178" s="106">
        <f t="shared" si="64"/>
        <v>845562.72</v>
      </c>
      <c r="L178" s="106">
        <f t="shared" si="64"/>
        <v>2099675.4</v>
      </c>
      <c r="M178" s="109">
        <f t="shared" si="64"/>
        <v>2440118.16</v>
      </c>
      <c r="N178" s="193">
        <f>SUM(D178:M178)</f>
        <v>18577111.079999998</v>
      </c>
      <c r="O178" s="194"/>
    </row>
    <row r="180" spans="1:15" ht="37.5" customHeight="1">
      <c r="A180" s="195" t="s">
        <v>286</v>
      </c>
      <c r="B180" s="195"/>
      <c r="C180" s="195"/>
      <c r="D180" s="166">
        <f>D176/D169</f>
        <v>2.033765828832915</v>
      </c>
      <c r="E180" s="102">
        <f t="shared" ref="E180:M180" si="65">E176/E169</f>
        <v>2.0410518962679238</v>
      </c>
      <c r="F180" s="102">
        <f t="shared" si="65"/>
        <v>2.0545400355727605</v>
      </c>
      <c r="G180" s="102">
        <f t="shared" si="65"/>
        <v>2.0327238994383672</v>
      </c>
      <c r="H180" s="102">
        <f t="shared" si="65"/>
        <v>2.0522429427940998</v>
      </c>
      <c r="I180" s="102">
        <f t="shared" si="65"/>
        <v>2.087230265247928</v>
      </c>
      <c r="J180" s="102">
        <f t="shared" si="65"/>
        <v>2.0323767820817533</v>
      </c>
      <c r="K180" s="102">
        <f t="shared" si="65"/>
        <v>2.0326026923076923</v>
      </c>
      <c r="L180" s="102">
        <f t="shared" si="65"/>
        <v>2.0329687386702546</v>
      </c>
      <c r="M180" s="102">
        <f t="shared" si="65"/>
        <v>2.0347437442985687</v>
      </c>
    </row>
    <row r="181" spans="1:15" ht="75.75" customHeight="1">
      <c r="A181" s="179" t="s">
        <v>287</v>
      </c>
      <c r="B181" s="179"/>
      <c r="C181" s="179"/>
    </row>
    <row r="182" spans="1:15" ht="78" customHeight="1">
      <c r="A182" s="179" t="s">
        <v>288</v>
      </c>
      <c r="B182" s="179"/>
      <c r="C182" s="179"/>
    </row>
  </sheetData>
  <mergeCells count="94">
    <mergeCell ref="C15:D15"/>
    <mergeCell ref="A2:D2"/>
    <mergeCell ref="A3:D3"/>
    <mergeCell ref="A4:D4"/>
    <mergeCell ref="A6:D6"/>
    <mergeCell ref="A7:D7"/>
    <mergeCell ref="C8:D8"/>
    <mergeCell ref="C9:D9"/>
    <mergeCell ref="C10:D10"/>
    <mergeCell ref="C11:D11"/>
    <mergeCell ref="A13:D13"/>
    <mergeCell ref="C14:D14"/>
    <mergeCell ref="A47:D47"/>
    <mergeCell ref="C17:D17"/>
    <mergeCell ref="C18:D18"/>
    <mergeCell ref="A20:D20"/>
    <mergeCell ref="A30:C30"/>
    <mergeCell ref="B32:C32"/>
    <mergeCell ref="B33:C33"/>
    <mergeCell ref="A35:C35"/>
    <mergeCell ref="A36:D37"/>
    <mergeCell ref="A39:D39"/>
    <mergeCell ref="A41:D41"/>
    <mergeCell ref="A46:B46"/>
    <mergeCell ref="A81:D81"/>
    <mergeCell ref="A48:D48"/>
    <mergeCell ref="A49:D49"/>
    <mergeCell ref="A50:D50"/>
    <mergeCell ref="A52:D52"/>
    <mergeCell ref="A63:B63"/>
    <mergeCell ref="A64:D64"/>
    <mergeCell ref="A65:D65"/>
    <mergeCell ref="A66:D66"/>
    <mergeCell ref="A68:D68"/>
    <mergeCell ref="A79:C79"/>
    <mergeCell ref="A80:D80"/>
    <mergeCell ref="A119:D119"/>
    <mergeCell ref="A82:B82"/>
    <mergeCell ref="A85:D85"/>
    <mergeCell ref="A91:B91"/>
    <mergeCell ref="A94:D94"/>
    <mergeCell ref="A103:B103"/>
    <mergeCell ref="A104:D104"/>
    <mergeCell ref="A106:D106"/>
    <mergeCell ref="A107:D107"/>
    <mergeCell ref="A109:D109"/>
    <mergeCell ref="A118:B118"/>
    <mergeCell ref="A83:D83"/>
    <mergeCell ref="B140:C140"/>
    <mergeCell ref="A120:D120"/>
    <mergeCell ref="A122:D122"/>
    <mergeCell ref="B124:C124"/>
    <mergeCell ref="B125:C125"/>
    <mergeCell ref="A126:C126"/>
    <mergeCell ref="A127:C127"/>
    <mergeCell ref="A129:D129"/>
    <mergeCell ref="A134:B134"/>
    <mergeCell ref="A135:D135"/>
    <mergeCell ref="A137:D137"/>
    <mergeCell ref="B139:C139"/>
    <mergeCell ref="B153:D153"/>
    <mergeCell ref="A158:B158"/>
    <mergeCell ref="A159:C159"/>
    <mergeCell ref="A160:D160"/>
    <mergeCell ref="B141:C141"/>
    <mergeCell ref="B142:C142"/>
    <mergeCell ref="B143:C143"/>
    <mergeCell ref="A144:C144"/>
    <mergeCell ref="A145:C145"/>
    <mergeCell ref="A147:D147"/>
    <mergeCell ref="N178:O178"/>
    <mergeCell ref="A180:C180"/>
    <mergeCell ref="B169:C169"/>
    <mergeCell ref="B170:C170"/>
    <mergeCell ref="B171:C171"/>
    <mergeCell ref="B172:C172"/>
    <mergeCell ref="B173:C173"/>
    <mergeCell ref="A174:C174"/>
    <mergeCell ref="A181:C181"/>
    <mergeCell ref="A182:C182"/>
    <mergeCell ref="A21:A22"/>
    <mergeCell ref="B21:C22"/>
    <mergeCell ref="B175:C175"/>
    <mergeCell ref="A176:C176"/>
    <mergeCell ref="A177:C177"/>
    <mergeCell ref="A178:C178"/>
    <mergeCell ref="A161:D161"/>
    <mergeCell ref="A162:D162"/>
    <mergeCell ref="A163:D163"/>
    <mergeCell ref="A164:D164"/>
    <mergeCell ref="A166:C166"/>
    <mergeCell ref="B168:C168"/>
    <mergeCell ref="A152:B152"/>
    <mergeCell ref="A153:A157"/>
  </mergeCells>
  <dataValidations disablePrompts="1" count="1">
    <dataValidation allowBlank="1" sqref="C112:C116 B154:C157" xr:uid="{F5FCCD09-DAF4-4C6D-BA61-EB75D2B50380}"/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EC63E-8E70-406D-AF3F-590B6033822D}">
  <dimension ref="B1:L18"/>
  <sheetViews>
    <sheetView showGridLines="0" topLeftCell="A12" zoomScale="115" zoomScaleNormal="115" workbookViewId="0">
      <selection activeCell="S18" sqref="S18"/>
    </sheetView>
  </sheetViews>
  <sheetFormatPr defaultRowHeight="15"/>
  <cols>
    <col min="1" max="1" width="9.140625" style="21"/>
    <col min="2" max="2" width="7.28515625" style="21" customWidth="1"/>
    <col min="3" max="3" width="5.140625" style="21" bestFit="1" customWidth="1"/>
    <col min="4" max="4" width="24.85546875" style="21" customWidth="1"/>
    <col min="5" max="5" width="5.28515625" style="21" bestFit="1" customWidth="1"/>
    <col min="6" max="6" width="7.28515625" style="21" bestFit="1" customWidth="1"/>
    <col min="7" max="7" width="6.85546875" style="21" bestFit="1" customWidth="1"/>
    <col min="8" max="9" width="10" style="21" bestFit="1" customWidth="1"/>
    <col min="10" max="10" width="13.7109375" style="21" bestFit="1" customWidth="1"/>
    <col min="11" max="11" width="13.7109375" style="21" customWidth="1"/>
    <col min="12" max="12" width="8.28515625" style="21" customWidth="1"/>
    <col min="13" max="16384" width="9.140625" style="21"/>
  </cols>
  <sheetData>
    <row r="1" spans="2:12" ht="15.75" thickBot="1"/>
    <row r="2" spans="2:12" ht="15.75" customHeight="1" thickBot="1">
      <c r="B2" s="231" t="s">
        <v>13</v>
      </c>
      <c r="C2" s="231" t="s">
        <v>14</v>
      </c>
      <c r="D2" s="234" t="s">
        <v>15</v>
      </c>
      <c r="E2" s="231" t="s">
        <v>16</v>
      </c>
      <c r="F2" s="231" t="s">
        <v>17</v>
      </c>
      <c r="G2" s="57"/>
      <c r="H2" s="57"/>
      <c r="I2" s="237" t="s">
        <v>18</v>
      </c>
      <c r="J2" s="237"/>
      <c r="K2" s="268"/>
      <c r="L2" s="238" t="s">
        <v>19</v>
      </c>
    </row>
    <row r="3" spans="2:12" ht="15.75" thickBot="1">
      <c r="B3" s="232"/>
      <c r="C3" s="232"/>
      <c r="D3" s="235"/>
      <c r="E3" s="232"/>
      <c r="F3" s="232"/>
      <c r="G3" s="59" t="s">
        <v>7</v>
      </c>
      <c r="H3" s="59" t="s">
        <v>8</v>
      </c>
      <c r="I3" s="59" t="s">
        <v>20</v>
      </c>
      <c r="J3" s="59" t="s">
        <v>21</v>
      </c>
      <c r="K3" s="269" t="s">
        <v>200</v>
      </c>
      <c r="L3" s="238"/>
    </row>
    <row r="4" spans="2:12" ht="33.75">
      <c r="B4" s="232"/>
      <c r="C4" s="232"/>
      <c r="D4" s="235"/>
      <c r="E4" s="232"/>
      <c r="F4" s="232"/>
      <c r="G4" s="58" t="s">
        <v>22</v>
      </c>
      <c r="H4" s="240" t="s">
        <v>23</v>
      </c>
      <c r="I4" s="58" t="s">
        <v>24</v>
      </c>
      <c r="J4" s="58" t="s">
        <v>25</v>
      </c>
      <c r="K4" s="58" t="s">
        <v>331</v>
      </c>
      <c r="L4" s="238"/>
    </row>
    <row r="5" spans="2:12" ht="15.75" thickBot="1">
      <c r="B5" s="233"/>
      <c r="C5" s="233"/>
      <c r="D5" s="236"/>
      <c r="E5" s="233"/>
      <c r="F5" s="233"/>
      <c r="G5" s="60" t="s">
        <v>26</v>
      </c>
      <c r="H5" s="239"/>
      <c r="I5" s="58" t="s">
        <v>27</v>
      </c>
      <c r="J5" s="60" t="s">
        <v>28</v>
      </c>
      <c r="K5" s="60" t="s">
        <v>332</v>
      </c>
      <c r="L5" s="239"/>
    </row>
    <row r="6" spans="2:12" ht="45.75" thickBot="1">
      <c r="B6" s="241">
        <v>1</v>
      </c>
      <c r="C6" s="61">
        <v>1</v>
      </c>
      <c r="D6" s="94" t="s">
        <v>29</v>
      </c>
      <c r="E6" s="62">
        <v>27308</v>
      </c>
      <c r="F6" s="63" t="s">
        <v>30</v>
      </c>
      <c r="G6" s="64">
        <f>[7]Salários!F3</f>
        <v>2</v>
      </c>
      <c r="H6" s="65">
        <f>Salários!E3</f>
        <v>16958.67808920372</v>
      </c>
      <c r="I6" s="66">
        <f>H6*L6</f>
        <v>34489.980000000003</v>
      </c>
      <c r="J6" s="84">
        <f>I6*G6</f>
        <v>68979.960000000006</v>
      </c>
      <c r="K6" s="84">
        <f>J6*12</f>
        <v>827759.52</v>
      </c>
      <c r="L6" s="170">
        <f>RESUMO!H6</f>
        <v>2.033765828832915</v>
      </c>
    </row>
    <row r="7" spans="2:12" ht="45.75" thickBot="1">
      <c r="B7" s="242"/>
      <c r="C7" s="63">
        <v>2</v>
      </c>
      <c r="D7" s="95" t="s">
        <v>31</v>
      </c>
      <c r="E7" s="62">
        <v>27308</v>
      </c>
      <c r="F7" s="63" t="s">
        <v>30</v>
      </c>
      <c r="G7" s="64">
        <f>[7]Salários!F4</f>
        <v>6</v>
      </c>
      <c r="H7" s="65">
        <f>Salários!E4</f>
        <v>14936.332611504651</v>
      </c>
      <c r="I7" s="66">
        <f t="shared" ref="I7:I15" si="0">H7*L7</f>
        <v>30485.829999999998</v>
      </c>
      <c r="J7" s="84">
        <f t="shared" ref="J7:J14" si="1">I7*G7</f>
        <v>182914.97999999998</v>
      </c>
      <c r="K7" s="84">
        <f t="shared" ref="K7:K15" si="2">J7*12</f>
        <v>2194979.7599999998</v>
      </c>
      <c r="L7" s="170">
        <f>RESUMO!H7</f>
        <v>2.0410518962679238</v>
      </c>
    </row>
    <row r="8" spans="2:12" ht="45.75" thickBot="1">
      <c r="B8" s="242"/>
      <c r="C8" s="61">
        <v>3</v>
      </c>
      <c r="D8" s="95" t="s">
        <v>32</v>
      </c>
      <c r="E8" s="62">
        <v>27308</v>
      </c>
      <c r="F8" s="63" t="s">
        <v>30</v>
      </c>
      <c r="G8" s="64">
        <f>[7]Salários!F5</f>
        <v>5</v>
      </c>
      <c r="H8" s="65">
        <f>Salários!E5</f>
        <v>12235.293333182533</v>
      </c>
      <c r="I8" s="66">
        <f t="shared" si="0"/>
        <v>25137.9</v>
      </c>
      <c r="J8" s="84">
        <f t="shared" si="1"/>
        <v>125689.5</v>
      </c>
      <c r="K8" s="84">
        <f t="shared" si="2"/>
        <v>1508274</v>
      </c>
      <c r="L8" s="170">
        <f>RESUMO!H8</f>
        <v>2.0545400355727605</v>
      </c>
    </row>
    <row r="9" spans="2:12" ht="45.75" thickBot="1">
      <c r="B9" s="242"/>
      <c r="C9" s="61">
        <v>4</v>
      </c>
      <c r="D9" s="95" t="s">
        <v>33</v>
      </c>
      <c r="E9" s="62">
        <v>27308</v>
      </c>
      <c r="F9" s="63" t="s">
        <v>30</v>
      </c>
      <c r="G9" s="64">
        <f>[7]Salários!F6</f>
        <v>3</v>
      </c>
      <c r="H9" s="65">
        <f>Salários!E6</f>
        <v>17293.494709100727</v>
      </c>
      <c r="I9" s="66">
        <f t="shared" si="0"/>
        <v>35152.9</v>
      </c>
      <c r="J9" s="84">
        <f t="shared" si="1"/>
        <v>105458.70000000001</v>
      </c>
      <c r="K9" s="84">
        <f t="shared" si="2"/>
        <v>1265504.4000000001</v>
      </c>
      <c r="L9" s="170">
        <f>RESUMO!H9</f>
        <v>2.0327238994383672</v>
      </c>
    </row>
    <row r="10" spans="2:12" ht="57" thickBot="1">
      <c r="B10" s="242"/>
      <c r="C10" s="61">
        <v>5</v>
      </c>
      <c r="D10" s="95" t="s">
        <v>34</v>
      </c>
      <c r="E10" s="62">
        <v>27308</v>
      </c>
      <c r="F10" s="63" t="s">
        <v>30</v>
      </c>
      <c r="G10" s="64">
        <f>[7]Salários!F7</f>
        <v>19</v>
      </c>
      <c r="H10" s="65">
        <f>Salários!E7</f>
        <v>12624.021971164499</v>
      </c>
      <c r="I10" s="66">
        <f t="shared" si="0"/>
        <v>25907.56</v>
      </c>
      <c r="J10" s="84">
        <f t="shared" si="1"/>
        <v>492243.64</v>
      </c>
      <c r="K10" s="84">
        <f t="shared" si="2"/>
        <v>5906923.6799999997</v>
      </c>
      <c r="L10" s="170">
        <f>RESUMO!H10</f>
        <v>2.0522429427940998</v>
      </c>
    </row>
    <row r="11" spans="2:12" ht="45.75" thickBot="1">
      <c r="B11" s="242"/>
      <c r="C11" s="63">
        <v>6</v>
      </c>
      <c r="D11" s="95" t="s">
        <v>35</v>
      </c>
      <c r="E11" s="62">
        <v>27308</v>
      </c>
      <c r="F11" s="63" t="s">
        <v>30</v>
      </c>
      <c r="G11" s="64">
        <f>[7]Salários!F8</f>
        <v>3</v>
      </c>
      <c r="H11" s="65">
        <f>Salários!E8</f>
        <v>8506.8524999999991</v>
      </c>
      <c r="I11" s="66">
        <f t="shared" si="0"/>
        <v>17755.759999999998</v>
      </c>
      <c r="J11" s="84">
        <f t="shared" si="1"/>
        <v>53267.28</v>
      </c>
      <c r="K11" s="84">
        <f t="shared" si="2"/>
        <v>639207.36</v>
      </c>
      <c r="L11" s="170">
        <f>RESUMO!H11</f>
        <v>2.087230265247928</v>
      </c>
    </row>
    <row r="12" spans="2:12" ht="57" thickBot="1">
      <c r="B12" s="242"/>
      <c r="C12" s="63">
        <v>7</v>
      </c>
      <c r="D12" s="95" t="s">
        <v>36</v>
      </c>
      <c r="E12" s="62">
        <v>27308</v>
      </c>
      <c r="F12" s="63" t="s">
        <v>30</v>
      </c>
      <c r="G12" s="64">
        <f>[7]Salários!F9</f>
        <v>2</v>
      </c>
      <c r="H12" s="65">
        <f>Salários!E9</f>
        <v>17407.904042163402</v>
      </c>
      <c r="I12" s="66">
        <f t="shared" si="0"/>
        <v>35379.42</v>
      </c>
      <c r="J12" s="84">
        <f t="shared" si="1"/>
        <v>70758.84</v>
      </c>
      <c r="K12" s="84">
        <f t="shared" si="2"/>
        <v>849106.08</v>
      </c>
      <c r="L12" s="170">
        <f>RESUMO!H12</f>
        <v>2.0323767820817533</v>
      </c>
    </row>
    <row r="13" spans="2:12" ht="57" thickBot="1">
      <c r="B13" s="242"/>
      <c r="C13" s="63">
        <v>8</v>
      </c>
      <c r="D13" s="95" t="s">
        <v>37</v>
      </c>
      <c r="E13" s="62">
        <v>27308</v>
      </c>
      <c r="F13" s="63" t="s">
        <v>30</v>
      </c>
      <c r="G13" s="64">
        <f>[7]Salários!F10</f>
        <v>2</v>
      </c>
      <c r="H13" s="65">
        <f>Salários!E10</f>
        <v>17333.333333333332</v>
      </c>
      <c r="I13" s="66">
        <f t="shared" si="0"/>
        <v>35231.78</v>
      </c>
      <c r="J13" s="84">
        <f t="shared" si="1"/>
        <v>70463.56</v>
      </c>
      <c r="K13" s="84">
        <f t="shared" si="2"/>
        <v>845562.72</v>
      </c>
      <c r="L13" s="170">
        <f>RESUMO!H13</f>
        <v>2.0326026923076923</v>
      </c>
    </row>
    <row r="14" spans="2:12" ht="57" thickBot="1">
      <c r="B14" s="242"/>
      <c r="C14" s="63">
        <v>9</v>
      </c>
      <c r="D14" s="95" t="s">
        <v>38</v>
      </c>
      <c r="E14" s="62">
        <v>27308</v>
      </c>
      <c r="F14" s="63" t="s">
        <v>30</v>
      </c>
      <c r="G14" s="64">
        <f>[7]Salários!F11</f>
        <v>5</v>
      </c>
      <c r="H14" s="65">
        <f>Salários!E11</f>
        <v>17213.540638548933</v>
      </c>
      <c r="I14" s="66">
        <f t="shared" si="0"/>
        <v>34994.589999999997</v>
      </c>
      <c r="J14" s="84">
        <f t="shared" si="1"/>
        <v>174972.94999999998</v>
      </c>
      <c r="K14" s="84">
        <f>J14*12</f>
        <v>2099675.4</v>
      </c>
      <c r="L14" s="170">
        <f>RESUMO!H14</f>
        <v>2.0329687386702546</v>
      </c>
    </row>
    <row r="15" spans="2:12" ht="57" thickBot="1">
      <c r="B15" s="243"/>
      <c r="C15" s="67">
        <v>10</v>
      </c>
      <c r="D15" s="95" t="s">
        <v>39</v>
      </c>
      <c r="E15" s="68">
        <v>27308</v>
      </c>
      <c r="F15" s="67" t="s">
        <v>30</v>
      </c>
      <c r="G15" s="64">
        <f>[7]Salários!F12</f>
        <v>6</v>
      </c>
      <c r="H15" s="65">
        <f>Salários!E12</f>
        <v>16655.920478911699</v>
      </c>
      <c r="I15" s="66">
        <f t="shared" si="0"/>
        <v>33890.53</v>
      </c>
      <c r="J15" s="84">
        <f>I15*G15</f>
        <v>203343.18</v>
      </c>
      <c r="K15" s="84">
        <f t="shared" si="2"/>
        <v>2440118.16</v>
      </c>
      <c r="L15" s="170">
        <f>RESUMO!H15</f>
        <v>2.0347437442985687</v>
      </c>
    </row>
    <row r="16" spans="2:12" ht="15.75" customHeight="1" thickTop="1">
      <c r="B16" s="69"/>
      <c r="C16" s="69"/>
      <c r="D16" s="244" t="s">
        <v>12</v>
      </c>
      <c r="E16" s="244"/>
      <c r="F16" s="69"/>
      <c r="G16" s="70">
        <f>SUM(G6:G15)</f>
        <v>53</v>
      </c>
      <c r="H16" s="244" t="s">
        <v>40</v>
      </c>
      <c r="I16" s="244"/>
      <c r="J16" s="71">
        <f>SUM(J6:J15)</f>
        <v>1548092.59</v>
      </c>
      <c r="K16" s="71"/>
    </row>
    <row r="17" spans="2:11" ht="15.75" thickBot="1">
      <c r="B17" s="72"/>
      <c r="C17" s="72"/>
      <c r="D17" s="73"/>
      <c r="E17" s="72"/>
      <c r="F17" s="72"/>
      <c r="G17" s="230" t="s">
        <v>41</v>
      </c>
      <c r="H17" s="230"/>
      <c r="I17" s="230"/>
      <c r="J17" s="74">
        <f>J16*12</f>
        <v>18577111.080000002</v>
      </c>
      <c r="K17" s="270"/>
    </row>
    <row r="18" spans="2:11" ht="15.75" thickTop="1"/>
  </sheetData>
  <mergeCells count="12">
    <mergeCell ref="L2:L5"/>
    <mergeCell ref="H4:H5"/>
    <mergeCell ref="B6:B15"/>
    <mergeCell ref="D16:E16"/>
    <mergeCell ref="H16:I16"/>
    <mergeCell ref="G17:I17"/>
    <mergeCell ref="B2:B5"/>
    <mergeCell ref="C2:C5"/>
    <mergeCell ref="D2:D5"/>
    <mergeCell ref="E2:E5"/>
    <mergeCell ref="F2:F5"/>
    <mergeCell ref="I2:J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A6744-51F8-4E79-BC5C-D83BFE9B0C2D}">
  <dimension ref="A2:G14"/>
  <sheetViews>
    <sheetView showGridLines="0" zoomScale="115" zoomScaleNormal="115" workbookViewId="0">
      <selection activeCell="D19" sqref="D19"/>
    </sheetView>
  </sheetViews>
  <sheetFormatPr defaultRowHeight="15"/>
  <cols>
    <col min="2" max="2" width="19.5703125" bestFit="1" customWidth="1"/>
    <col min="3" max="3" width="22.42578125" bestFit="1" customWidth="1"/>
    <col min="4" max="4" width="16.85546875" bestFit="1" customWidth="1"/>
    <col min="5" max="5" width="11.7109375" bestFit="1" customWidth="1"/>
  </cols>
  <sheetData>
    <row r="2" spans="1:7">
      <c r="A2" s="159"/>
      <c r="B2" s="245" t="s">
        <v>302</v>
      </c>
      <c r="C2" s="245"/>
      <c r="D2" s="245"/>
      <c r="E2" s="245"/>
      <c r="F2" s="159"/>
      <c r="G2" s="159"/>
    </row>
    <row r="3" spans="1:7">
      <c r="A3" s="159"/>
      <c r="B3" s="160" t="s">
        <v>303</v>
      </c>
      <c r="C3" s="161" t="s">
        <v>304</v>
      </c>
      <c r="D3" s="161" t="s">
        <v>305</v>
      </c>
      <c r="E3" s="161" t="s">
        <v>306</v>
      </c>
      <c r="F3" s="159"/>
      <c r="G3" s="159"/>
    </row>
    <row r="4" spans="1:7">
      <c r="A4" s="159"/>
      <c r="B4" s="162" t="s">
        <v>307</v>
      </c>
      <c r="C4" s="163">
        <v>589.77599999999995</v>
      </c>
      <c r="D4" s="163">
        <v>589.77599999999995</v>
      </c>
      <c r="E4" s="164">
        <f>AVERAGE(C4:D4)</f>
        <v>589.77599999999995</v>
      </c>
      <c r="F4" s="159"/>
      <c r="G4" s="159"/>
    </row>
    <row r="5" spans="1:7">
      <c r="A5" s="159"/>
      <c r="B5" s="162" t="s">
        <v>308</v>
      </c>
      <c r="C5" s="163">
        <v>119.655</v>
      </c>
      <c r="D5" s="163">
        <v>160.59</v>
      </c>
      <c r="E5" s="164">
        <f>AVERAGE(C5:D5)</f>
        <v>140.1225</v>
      </c>
      <c r="F5" s="159"/>
      <c r="G5" s="159"/>
    </row>
    <row r="6" spans="1:7">
      <c r="A6" s="159"/>
      <c r="B6" s="159"/>
      <c r="C6" s="159"/>
      <c r="D6" s="159"/>
      <c r="E6" s="159"/>
      <c r="F6" s="159"/>
      <c r="G6" s="159"/>
    </row>
    <row r="7" spans="1:7">
      <c r="A7" s="159"/>
      <c r="B7" s="245" t="s">
        <v>309</v>
      </c>
      <c r="C7" s="245"/>
      <c r="D7" s="245"/>
      <c r="E7" s="159"/>
      <c r="F7" s="159"/>
      <c r="G7" s="159"/>
    </row>
    <row r="8" spans="1:7">
      <c r="A8" s="159"/>
      <c r="B8" s="165" t="s">
        <v>310</v>
      </c>
      <c r="C8" s="165" t="s">
        <v>311</v>
      </c>
      <c r="D8" s="165" t="s">
        <v>312</v>
      </c>
      <c r="E8" s="159"/>
      <c r="F8" s="159"/>
      <c r="G8" s="159"/>
    </row>
    <row r="9" spans="1:7">
      <c r="A9" s="159"/>
      <c r="B9" s="162" t="s">
        <v>313</v>
      </c>
      <c r="C9" s="162" t="s">
        <v>314</v>
      </c>
      <c r="D9" s="162">
        <v>4413622</v>
      </c>
      <c r="E9" s="159"/>
      <c r="F9" s="159"/>
      <c r="G9" s="159"/>
    </row>
    <row r="10" spans="1:7">
      <c r="A10" s="159"/>
      <c r="B10" s="162" t="s">
        <v>315</v>
      </c>
      <c r="C10" s="162" t="s">
        <v>316</v>
      </c>
      <c r="D10" s="162">
        <v>4372270</v>
      </c>
      <c r="E10" s="159"/>
      <c r="F10" s="159"/>
      <c r="G10" s="159"/>
    </row>
    <row r="11" spans="1:7">
      <c r="A11" s="159"/>
      <c r="B11" s="159"/>
      <c r="C11" s="159"/>
      <c r="D11" s="159"/>
      <c r="E11" s="159"/>
      <c r="F11" s="159"/>
      <c r="G11" s="159"/>
    </row>
    <row r="12" spans="1:7">
      <c r="A12" s="159"/>
      <c r="B12" s="159"/>
      <c r="C12" s="159"/>
      <c r="D12" s="159"/>
      <c r="E12" s="159"/>
      <c r="F12" s="159"/>
      <c r="G12" s="159"/>
    </row>
    <row r="13" spans="1:7">
      <c r="A13" s="159"/>
      <c r="B13" s="159"/>
      <c r="C13" s="159"/>
      <c r="D13" s="159"/>
      <c r="E13" s="159"/>
      <c r="F13" s="159"/>
      <c r="G13" s="159"/>
    </row>
    <row r="14" spans="1:7">
      <c r="A14" s="159"/>
      <c r="B14" s="159"/>
      <c r="C14" s="159"/>
      <c r="D14" s="159"/>
      <c r="E14" s="159"/>
      <c r="F14" s="159"/>
      <c r="G14" s="159"/>
    </row>
  </sheetData>
  <mergeCells count="2">
    <mergeCell ref="B2:E2"/>
    <mergeCell ref="B7:D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4E1B5-2961-4073-83E6-B87B5182ED46}">
  <dimension ref="A1:M1014"/>
  <sheetViews>
    <sheetView showGridLines="0" workbookViewId="0">
      <pane ySplit="1" topLeftCell="A2" activePane="bottomLeft" state="frozen"/>
      <selection activeCell="H17" sqref="H17"/>
      <selection pane="bottomLeft" activeCell="E46" sqref="E46"/>
    </sheetView>
  </sheetViews>
  <sheetFormatPr defaultColWidth="9" defaultRowHeight="15" customHeight="1"/>
  <cols>
    <col min="1" max="1" width="10.140625" style="27" customWidth="1"/>
    <col min="2" max="2" width="12" style="27" customWidth="1"/>
    <col min="3" max="3" width="11" style="27" customWidth="1"/>
    <col min="4" max="4" width="9.5703125" style="27" hidden="1" customWidth="1"/>
    <col min="5" max="5" width="47.7109375" style="27" bestFit="1" customWidth="1"/>
    <col min="6" max="6" width="13.7109375" style="27" bestFit="1" customWidth="1"/>
    <col min="7" max="7" width="10.140625" style="27" customWidth="1"/>
    <col min="8" max="8" width="39" style="27" bestFit="1" customWidth="1"/>
    <col min="9" max="13" width="7.85546875" style="27" customWidth="1"/>
    <col min="14" max="14" width="70.140625" style="27" customWidth="1"/>
    <col min="15" max="26" width="7.85546875" style="27" customWidth="1"/>
    <col min="27" max="1024" width="14.28515625" style="27" customWidth="1"/>
    <col min="1025" max="16384" width="9" style="27"/>
  </cols>
  <sheetData>
    <row r="1" spans="1:8" ht="14.25" customHeight="1">
      <c r="A1" s="22" t="s">
        <v>42</v>
      </c>
      <c r="B1" s="22" t="s">
        <v>43</v>
      </c>
      <c r="C1" s="22" t="s">
        <v>44</v>
      </c>
      <c r="D1" s="22" t="s">
        <v>45</v>
      </c>
      <c r="E1" s="23" t="s">
        <v>46</v>
      </c>
      <c r="F1" s="24" t="s">
        <v>47</v>
      </c>
      <c r="G1" s="25" t="s">
        <v>48</v>
      </c>
      <c r="H1" s="26" t="s">
        <v>49</v>
      </c>
    </row>
    <row r="2" spans="1:8" ht="14.25" customHeight="1">
      <c r="A2" s="255" t="s">
        <v>50</v>
      </c>
      <c r="B2" s="257" t="s">
        <v>51</v>
      </c>
      <c r="C2" s="246">
        <v>153173</v>
      </c>
      <c r="D2" s="256" t="s">
        <v>52</v>
      </c>
      <c r="E2" s="28" t="s">
        <v>53</v>
      </c>
      <c r="F2" s="29">
        <v>0.02</v>
      </c>
      <c r="G2" s="30">
        <v>4.5999999999999999E-2</v>
      </c>
      <c r="H2" s="255" t="s">
        <v>54</v>
      </c>
    </row>
    <row r="3" spans="1:8" ht="14.25" customHeight="1">
      <c r="A3" s="255"/>
      <c r="B3" s="257"/>
      <c r="C3" s="247"/>
      <c r="D3" s="256"/>
      <c r="E3" s="28" t="s">
        <v>55</v>
      </c>
      <c r="F3" s="29">
        <v>0.02</v>
      </c>
      <c r="G3" s="30">
        <v>4.5999999999999999E-2</v>
      </c>
      <c r="H3" s="255"/>
    </row>
    <row r="4" spans="1:8" ht="14.25" customHeight="1">
      <c r="A4" s="255"/>
      <c r="B4" s="257"/>
      <c r="C4" s="247"/>
      <c r="D4" s="256"/>
      <c r="E4" s="28" t="s">
        <v>56</v>
      </c>
      <c r="F4" s="29">
        <v>0.02</v>
      </c>
      <c r="G4" s="30">
        <v>4.5999999999999999E-2</v>
      </c>
      <c r="H4" s="255"/>
    </row>
    <row r="5" spans="1:8" ht="14.25" customHeight="1">
      <c r="A5" s="255"/>
      <c r="B5" s="257"/>
      <c r="C5" s="247"/>
      <c r="D5" s="256"/>
      <c r="E5" s="31" t="s">
        <v>57</v>
      </c>
      <c r="F5" s="29">
        <v>0.02</v>
      </c>
      <c r="G5" s="30">
        <v>4.5999999999999999E-2</v>
      </c>
      <c r="H5" s="255"/>
    </row>
    <row r="6" spans="1:8" ht="14.25" customHeight="1">
      <c r="A6" s="255"/>
      <c r="B6" s="257"/>
      <c r="C6" s="247"/>
      <c r="D6" s="256"/>
      <c r="E6" s="31" t="s">
        <v>58</v>
      </c>
      <c r="F6" s="29">
        <v>0.02</v>
      </c>
      <c r="G6" s="30">
        <v>4.5999999999999999E-2</v>
      </c>
      <c r="H6" s="255"/>
    </row>
    <row r="7" spans="1:8" ht="14.25" customHeight="1">
      <c r="A7" s="255"/>
      <c r="B7" s="257"/>
      <c r="C7" s="247"/>
      <c r="D7" s="256"/>
      <c r="E7" s="31" t="s">
        <v>59</v>
      </c>
      <c r="F7" s="29">
        <v>0.02</v>
      </c>
      <c r="G7" s="30">
        <v>4.5999999999999999E-2</v>
      </c>
      <c r="H7" s="255"/>
    </row>
    <row r="8" spans="1:8" ht="14.25" customHeight="1">
      <c r="A8" s="255"/>
      <c r="B8" s="257"/>
      <c r="C8" s="247"/>
      <c r="D8" s="256"/>
      <c r="E8" s="31" t="s">
        <v>60</v>
      </c>
      <c r="F8" s="29">
        <v>0.02</v>
      </c>
      <c r="G8" s="30">
        <v>4.5999999999999999E-2</v>
      </c>
      <c r="H8" s="255"/>
    </row>
    <row r="9" spans="1:8" ht="14.25" customHeight="1">
      <c r="A9" s="255"/>
      <c r="B9" s="257"/>
      <c r="C9" s="248"/>
      <c r="D9" s="256"/>
      <c r="E9" s="31" t="s">
        <v>61</v>
      </c>
      <c r="F9" s="29">
        <v>0.02</v>
      </c>
      <c r="G9" s="30">
        <v>4.5999999999999999E-2</v>
      </c>
      <c r="H9" s="255"/>
    </row>
    <row r="10" spans="1:8" ht="14.25">
      <c r="A10" s="256" t="s">
        <v>50</v>
      </c>
      <c r="B10" s="257" t="s">
        <v>62</v>
      </c>
      <c r="C10" s="256">
        <v>153173</v>
      </c>
      <c r="D10" s="256" t="s">
        <v>63</v>
      </c>
      <c r="E10" s="87" t="str">
        <f>'[8]Perfil 1'!$D$12</f>
        <v>Planejamento Estratégico e Tático</v>
      </c>
      <c r="F10" s="29">
        <v>0.05</v>
      </c>
      <c r="G10" s="30">
        <v>9.1999999999999998E-2</v>
      </c>
      <c r="H10" s="256" t="s">
        <v>64</v>
      </c>
    </row>
    <row r="11" spans="1:8" ht="14.25">
      <c r="A11" s="256"/>
      <c r="B11" s="257"/>
      <c r="C11" s="256"/>
      <c r="D11" s="256"/>
      <c r="E11" s="87" t="str">
        <f>'[8]Perfil 2'!$D$12</f>
        <v>Escritório de Projetos</v>
      </c>
      <c r="F11" s="29">
        <v>0.05</v>
      </c>
      <c r="G11" s="30">
        <v>9.1999999999999998E-2</v>
      </c>
      <c r="H11" s="256"/>
    </row>
    <row r="12" spans="1:8" ht="14.25">
      <c r="A12" s="256"/>
      <c r="B12" s="257"/>
      <c r="C12" s="256"/>
      <c r="D12" s="256"/>
      <c r="E12" s="87" t="str">
        <f>'[8]Perfil 3'!$D$12</f>
        <v>Apoio ao Negócio</v>
      </c>
      <c r="F12" s="29">
        <v>0.05</v>
      </c>
      <c r="G12" s="30">
        <v>9.1999999999999998E-2</v>
      </c>
      <c r="H12" s="256"/>
    </row>
    <row r="13" spans="1:8" ht="14.25">
      <c r="A13" s="256" t="s">
        <v>50</v>
      </c>
      <c r="B13" s="257" t="s">
        <v>65</v>
      </c>
      <c r="C13" s="256">
        <v>153173</v>
      </c>
      <c r="D13" s="256" t="s">
        <v>66</v>
      </c>
      <c r="E13" s="36" t="s">
        <v>67</v>
      </c>
      <c r="F13" s="29">
        <v>0.05</v>
      </c>
      <c r="G13" s="30">
        <v>5.0500000000000003E-2</v>
      </c>
      <c r="H13" s="256" t="s">
        <v>64</v>
      </c>
    </row>
    <row r="14" spans="1:8" ht="14.25">
      <c r="A14" s="256"/>
      <c r="B14" s="257"/>
      <c r="C14" s="256"/>
      <c r="D14" s="246"/>
      <c r="E14" s="88" t="s">
        <v>68</v>
      </c>
      <c r="F14" s="85">
        <v>0.05</v>
      </c>
      <c r="G14" s="30">
        <v>5.1400000000000001E-2</v>
      </c>
      <c r="H14" s="256"/>
    </row>
    <row r="15" spans="1:8" ht="14.25">
      <c r="A15" s="246" t="s">
        <v>69</v>
      </c>
      <c r="B15" s="264" t="s">
        <v>70</v>
      </c>
      <c r="C15" s="256">
        <v>253003</v>
      </c>
      <c r="D15" s="246"/>
      <c r="E15" s="31" t="s">
        <v>71</v>
      </c>
      <c r="F15" s="85">
        <v>0.05</v>
      </c>
      <c r="G15" s="30">
        <v>7.0000000000000007E-2</v>
      </c>
      <c r="H15" s="246" t="s">
        <v>72</v>
      </c>
    </row>
    <row r="16" spans="1:8" ht="14.25">
      <c r="A16" s="247"/>
      <c r="B16" s="265"/>
      <c r="C16" s="256"/>
      <c r="D16" s="247"/>
      <c r="E16" s="31" t="s">
        <v>73</v>
      </c>
      <c r="F16" s="85">
        <v>0.05</v>
      </c>
      <c r="G16" s="30">
        <v>7.0000000000000007E-2</v>
      </c>
      <c r="H16" s="247"/>
    </row>
    <row r="17" spans="1:13" ht="14.25">
      <c r="A17" s="247"/>
      <c r="B17" s="265"/>
      <c r="C17" s="256"/>
      <c r="D17" s="247"/>
      <c r="E17" s="31" t="s">
        <v>74</v>
      </c>
      <c r="F17" s="85">
        <v>0.05</v>
      </c>
      <c r="G17" s="30">
        <v>7.0000000000000007E-2</v>
      </c>
      <c r="H17" s="247"/>
    </row>
    <row r="18" spans="1:13" ht="14.25">
      <c r="A18" s="247"/>
      <c r="B18" s="265"/>
      <c r="C18" s="256"/>
      <c r="D18" s="247"/>
      <c r="E18" s="31" t="s">
        <v>75</v>
      </c>
      <c r="F18" s="85">
        <v>0.05</v>
      </c>
      <c r="G18" s="30">
        <v>7.0000000000000007E-2</v>
      </c>
      <c r="H18" s="247"/>
    </row>
    <row r="19" spans="1:13" ht="14.25">
      <c r="A19" s="247"/>
      <c r="B19" s="265"/>
      <c r="C19" s="256"/>
      <c r="D19" s="247"/>
      <c r="E19" s="31" t="s">
        <v>76</v>
      </c>
      <c r="F19" s="85">
        <v>0.05</v>
      </c>
      <c r="G19" s="30">
        <v>7.0000000000000007E-2</v>
      </c>
      <c r="H19" s="247"/>
    </row>
    <row r="20" spans="1:13" ht="14.25">
      <c r="A20" s="247"/>
      <c r="B20" s="265"/>
      <c r="C20" s="256"/>
      <c r="D20" s="247"/>
      <c r="E20" s="31" t="s">
        <v>77</v>
      </c>
      <c r="F20" s="85">
        <v>0.05</v>
      </c>
      <c r="G20" s="30">
        <v>7.0000000000000007E-2</v>
      </c>
      <c r="H20" s="247"/>
    </row>
    <row r="21" spans="1:13" ht="14.25">
      <c r="A21" s="248"/>
      <c r="B21" s="266"/>
      <c r="C21" s="256"/>
      <c r="D21" s="248"/>
      <c r="E21" s="31" t="s">
        <v>78</v>
      </c>
      <c r="F21" s="85">
        <v>0.05</v>
      </c>
      <c r="G21" s="86">
        <v>7.0000000000000007E-2</v>
      </c>
      <c r="H21" s="248"/>
    </row>
    <row r="22" spans="1:13" ht="14.25">
      <c r="A22" s="246" t="s">
        <v>79</v>
      </c>
      <c r="B22" s="264" t="s">
        <v>80</v>
      </c>
      <c r="C22" s="246">
        <v>70001</v>
      </c>
      <c r="D22" s="246"/>
      <c r="E22" s="31" t="s">
        <v>81</v>
      </c>
      <c r="F22" s="30">
        <v>0.05</v>
      </c>
      <c r="G22" s="30">
        <v>0.05</v>
      </c>
      <c r="H22" s="256" t="s">
        <v>64</v>
      </c>
    </row>
    <row r="23" spans="1:13" ht="14.25">
      <c r="A23" s="248"/>
      <c r="B23" s="266"/>
      <c r="C23" s="248"/>
      <c r="D23" s="248"/>
      <c r="E23" s="31" t="s">
        <v>82</v>
      </c>
      <c r="F23" s="30">
        <v>0.05</v>
      </c>
      <c r="G23" s="30">
        <v>0.05</v>
      </c>
      <c r="H23" s="256"/>
    </row>
    <row r="24" spans="1:13" ht="14.25">
      <c r="A24" s="256" t="s">
        <v>83</v>
      </c>
      <c r="B24" s="257" t="s">
        <v>84</v>
      </c>
      <c r="C24" s="247">
        <v>150002</v>
      </c>
      <c r="D24" s="248" t="s">
        <v>85</v>
      </c>
      <c r="E24" s="34" t="s">
        <v>86</v>
      </c>
      <c r="F24" s="35">
        <v>0.05</v>
      </c>
      <c r="G24" s="30">
        <v>2.07E-2</v>
      </c>
      <c r="H24" s="256" t="s">
        <v>64</v>
      </c>
    </row>
    <row r="25" spans="1:13" ht="14.25">
      <c r="A25" s="256"/>
      <c r="B25" s="257"/>
      <c r="C25" s="247"/>
      <c r="D25" s="256"/>
      <c r="E25" s="36" t="s">
        <v>87</v>
      </c>
      <c r="F25" s="29">
        <v>0.05</v>
      </c>
      <c r="G25" s="30">
        <v>2.07E-2</v>
      </c>
      <c r="H25" s="256"/>
    </row>
    <row r="26" spans="1:13" ht="14.25" customHeight="1">
      <c r="A26" s="258" t="s">
        <v>88</v>
      </c>
      <c r="B26" s="260" t="s">
        <v>89</v>
      </c>
      <c r="C26" s="258">
        <v>550005</v>
      </c>
      <c r="D26" s="258"/>
      <c r="E26" s="37" t="s">
        <v>90</v>
      </c>
      <c r="F26" s="38">
        <v>1.7000000000000001E-2</v>
      </c>
      <c r="G26" s="30">
        <v>0.02</v>
      </c>
      <c r="H26" s="255" t="s">
        <v>91</v>
      </c>
    </row>
    <row r="27" spans="1:13" ht="14.25" customHeight="1">
      <c r="A27" s="259"/>
      <c r="B27" s="261"/>
      <c r="C27" s="259"/>
      <c r="D27" s="259"/>
      <c r="E27" s="39" t="s">
        <v>92</v>
      </c>
      <c r="F27" s="38">
        <v>1.83E-2</v>
      </c>
      <c r="G27" s="30">
        <v>0.02</v>
      </c>
      <c r="H27" s="255"/>
    </row>
    <row r="28" spans="1:13" ht="14.25" customHeight="1">
      <c r="A28" s="259"/>
      <c r="B28" s="261"/>
      <c r="C28" s="259"/>
      <c r="D28" s="259"/>
      <c r="E28" s="39" t="s">
        <v>93</v>
      </c>
      <c r="F28" s="38">
        <v>1.83E-2</v>
      </c>
      <c r="G28" s="30">
        <v>0.02</v>
      </c>
      <c r="H28" s="255"/>
      <c r="M28" s="40"/>
    </row>
    <row r="29" spans="1:13" ht="14.25" customHeight="1">
      <c r="A29" s="259"/>
      <c r="B29" s="261"/>
      <c r="C29" s="259"/>
      <c r="D29" s="259"/>
      <c r="E29" s="39" t="s">
        <v>94</v>
      </c>
      <c r="F29" s="38">
        <v>1.89E-2</v>
      </c>
      <c r="G29" s="30">
        <v>0.02</v>
      </c>
      <c r="H29" s="255"/>
      <c r="M29" s="41"/>
    </row>
    <row r="30" spans="1:13" ht="14.25" customHeight="1">
      <c r="A30" s="259"/>
      <c r="B30" s="262"/>
      <c r="C30" s="263"/>
      <c r="D30" s="263"/>
      <c r="E30" s="42" t="s">
        <v>95</v>
      </c>
      <c r="F30" s="43">
        <v>1.8700000000000001E-2</v>
      </c>
      <c r="G30" s="30">
        <v>0.02</v>
      </c>
      <c r="H30" s="255"/>
      <c r="M30" s="41"/>
    </row>
    <row r="31" spans="1:13" ht="14.25" customHeight="1">
      <c r="A31" s="246" t="s">
        <v>96</v>
      </c>
      <c r="B31" s="249" t="s">
        <v>97</v>
      </c>
      <c r="C31" s="252">
        <v>925468</v>
      </c>
      <c r="D31" s="246"/>
      <c r="E31" s="36" t="s">
        <v>98</v>
      </c>
      <c r="F31" s="33">
        <v>0.02</v>
      </c>
      <c r="G31" s="30">
        <v>6.2700000000000006E-2</v>
      </c>
      <c r="H31" s="255" t="s">
        <v>99</v>
      </c>
      <c r="M31" s="41"/>
    </row>
    <row r="32" spans="1:13" ht="14.25" customHeight="1">
      <c r="A32" s="247"/>
      <c r="B32" s="250"/>
      <c r="C32" s="253"/>
      <c r="D32" s="247"/>
      <c r="E32" s="36" t="s">
        <v>100</v>
      </c>
      <c r="F32" s="33">
        <v>0.02</v>
      </c>
      <c r="G32" s="30">
        <v>5.8999999999999997E-2</v>
      </c>
      <c r="H32" s="255"/>
      <c r="M32" s="40"/>
    </row>
    <row r="33" spans="1:13" ht="14.25" customHeight="1">
      <c r="A33" s="247"/>
      <c r="B33" s="250"/>
      <c r="C33" s="253"/>
      <c r="D33" s="247"/>
      <c r="E33" s="36" t="s">
        <v>101</v>
      </c>
      <c r="F33" s="33">
        <v>0.02</v>
      </c>
      <c r="G33" s="30">
        <v>6.0999999999999999E-2</v>
      </c>
      <c r="H33" s="255"/>
      <c r="M33" s="41"/>
    </row>
    <row r="34" spans="1:13" ht="14.25" customHeight="1">
      <c r="A34" s="247"/>
      <c r="B34" s="250"/>
      <c r="C34" s="253"/>
      <c r="D34" s="247"/>
      <c r="E34" s="36" t="s">
        <v>102</v>
      </c>
      <c r="F34" s="33">
        <v>0.02</v>
      </c>
      <c r="G34" s="30">
        <v>6.8000000000000005E-2</v>
      </c>
      <c r="H34" s="255"/>
      <c r="M34" s="41"/>
    </row>
    <row r="35" spans="1:13" ht="14.25" customHeight="1">
      <c r="A35" s="247"/>
      <c r="B35" s="250"/>
      <c r="C35" s="253"/>
      <c r="D35" s="247"/>
      <c r="E35" s="36" t="s">
        <v>103</v>
      </c>
      <c r="F35" s="33">
        <v>0.02</v>
      </c>
      <c r="G35" s="30">
        <v>6.8000000000000005E-2</v>
      </c>
      <c r="H35" s="255"/>
      <c r="M35" s="41"/>
    </row>
    <row r="36" spans="1:13" ht="14.25" customHeight="1">
      <c r="A36" s="247"/>
      <c r="B36" s="250"/>
      <c r="C36" s="253"/>
      <c r="D36" s="247"/>
      <c r="E36" s="36" t="s">
        <v>104</v>
      </c>
      <c r="F36" s="33">
        <v>0.02</v>
      </c>
      <c r="G36" s="30">
        <v>6.7000000000000004E-2</v>
      </c>
      <c r="H36" s="255"/>
      <c r="M36" s="40"/>
    </row>
    <row r="37" spans="1:13" ht="14.25" customHeight="1">
      <c r="A37" s="248"/>
      <c r="B37" s="251"/>
      <c r="C37" s="254"/>
      <c r="D37" s="248"/>
      <c r="E37" s="36" t="s">
        <v>105</v>
      </c>
      <c r="F37" s="33">
        <v>0.02</v>
      </c>
      <c r="G37" s="30">
        <v>6.8699999999999997E-2</v>
      </c>
      <c r="H37" s="255"/>
      <c r="M37" s="41"/>
    </row>
    <row r="38" spans="1:13" ht="14.25" customHeight="1">
      <c r="A38" s="252" t="s">
        <v>106</v>
      </c>
      <c r="B38" s="249" t="s">
        <v>107</v>
      </c>
      <c r="C38" s="252">
        <v>70004</v>
      </c>
      <c r="D38" s="252"/>
      <c r="E38" s="36" t="s">
        <v>108</v>
      </c>
      <c r="F38" s="33">
        <v>3.5000000000000003E-2</v>
      </c>
      <c r="G38" s="44">
        <v>1.8610000000000002E-2</v>
      </c>
      <c r="H38" s="252" t="s">
        <v>109</v>
      </c>
      <c r="M38" s="41"/>
    </row>
    <row r="39" spans="1:13" ht="14.25" customHeight="1">
      <c r="A39" s="253"/>
      <c r="B39" s="250"/>
      <c r="C39" s="253"/>
      <c r="D39" s="253"/>
      <c r="E39" s="36" t="s">
        <v>110</v>
      </c>
      <c r="F39" s="33">
        <v>3.5000000000000003E-2</v>
      </c>
      <c r="G39" s="44">
        <v>1.8610000000000002E-2</v>
      </c>
      <c r="H39" s="253"/>
      <c r="M39" s="41"/>
    </row>
    <row r="40" spans="1:13" ht="14.25" customHeight="1">
      <c r="A40" s="254"/>
      <c r="B40" s="251"/>
      <c r="C40" s="254"/>
      <c r="D40" s="254"/>
      <c r="E40" s="36" t="s">
        <v>111</v>
      </c>
      <c r="F40" s="33">
        <v>3.5000000000000003E-2</v>
      </c>
      <c r="G40" s="44">
        <v>1.8610000000000002E-2</v>
      </c>
      <c r="H40" s="254"/>
      <c r="M40" s="40"/>
    </row>
    <row r="41" spans="1:13" ht="14.25" customHeight="1">
      <c r="E41" s="45" t="s">
        <v>112</v>
      </c>
      <c r="F41" s="46">
        <f>AVERAGE(F2:F40)</f>
        <v>3.3235897435897443E-2</v>
      </c>
      <c r="G41" s="46">
        <f>AVERAGE(G2:G40)</f>
        <v>5.0962307692307696E-2</v>
      </c>
      <c r="M41" s="41"/>
    </row>
    <row r="42" spans="1:13" ht="14.25" customHeight="1">
      <c r="E42" s="47" t="s">
        <v>113</v>
      </c>
      <c r="F42" s="32">
        <f>MEDIAN(F2:F40)</f>
        <v>0.02</v>
      </c>
      <c r="G42" s="32">
        <f>MEDIAN(G2:G40)</f>
        <v>0.05</v>
      </c>
      <c r="M42" s="40"/>
    </row>
    <row r="43" spans="1:13" ht="14.25" customHeight="1">
      <c r="F43" s="48"/>
      <c r="G43" s="48"/>
    </row>
    <row r="44" spans="1:13" ht="14.25" customHeight="1">
      <c r="F44" s="48"/>
      <c r="G44" s="48"/>
    </row>
    <row r="45" spans="1:13" ht="14.25" customHeight="1">
      <c r="F45" s="48"/>
      <c r="G45" s="48"/>
    </row>
    <row r="46" spans="1:13" ht="14.25" customHeight="1">
      <c r="F46" s="48"/>
      <c r="G46" s="48"/>
    </row>
    <row r="47" spans="1:13" ht="14.25" customHeight="1">
      <c r="F47" s="48"/>
      <c r="G47" s="48"/>
    </row>
    <row r="48" spans="1:13" ht="14.25" customHeight="1">
      <c r="F48" s="48"/>
      <c r="G48" s="48"/>
    </row>
    <row r="49" spans="6:7" ht="14.25" customHeight="1">
      <c r="F49" s="48"/>
      <c r="G49" s="48"/>
    </row>
    <row r="50" spans="6:7" ht="14.25" customHeight="1">
      <c r="F50" s="48"/>
      <c r="G50" s="48"/>
    </row>
    <row r="51" spans="6:7" ht="14.25" customHeight="1">
      <c r="F51" s="48"/>
      <c r="G51" s="48"/>
    </row>
    <row r="52" spans="6:7" ht="14.25" customHeight="1">
      <c r="F52" s="48"/>
      <c r="G52" s="48"/>
    </row>
    <row r="53" spans="6:7" ht="14.25" customHeight="1">
      <c r="F53" s="48"/>
      <c r="G53" s="48"/>
    </row>
    <row r="54" spans="6:7" ht="14.25" customHeight="1">
      <c r="F54" s="48"/>
      <c r="G54" s="48"/>
    </row>
    <row r="55" spans="6:7" ht="14.25" customHeight="1">
      <c r="F55" s="48"/>
      <c r="G55" s="48"/>
    </row>
    <row r="56" spans="6:7" ht="14.25" customHeight="1">
      <c r="F56" s="48"/>
      <c r="G56" s="48"/>
    </row>
    <row r="57" spans="6:7" ht="14.25" customHeight="1">
      <c r="F57" s="48"/>
      <c r="G57" s="48"/>
    </row>
    <row r="58" spans="6:7" ht="14.25" customHeight="1">
      <c r="F58" s="48"/>
      <c r="G58" s="48"/>
    </row>
    <row r="59" spans="6:7" ht="14.25" customHeight="1">
      <c r="F59" s="48"/>
      <c r="G59" s="48"/>
    </row>
    <row r="60" spans="6:7" ht="14.25" customHeight="1">
      <c r="F60" s="48"/>
      <c r="G60" s="48"/>
    </row>
    <row r="61" spans="6:7" ht="14.25" customHeight="1"/>
    <row r="62" spans="6:7" ht="14.25" customHeight="1"/>
    <row r="63" spans="6:7" ht="14.25" customHeight="1"/>
    <row r="64" spans="6:7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  <row r="1008" ht="14.25" customHeight="1"/>
    <row r="1009" ht="14.25" customHeight="1"/>
    <row r="1010" ht="14.25" customHeight="1"/>
    <row r="1011" ht="14.25" customHeight="1"/>
    <row r="1012" ht="14.25" customHeight="1"/>
    <row r="1013" ht="14.25" customHeight="1"/>
    <row r="1014" ht="14.25" customHeight="1"/>
  </sheetData>
  <mergeCells count="45">
    <mergeCell ref="A22:A23"/>
    <mergeCell ref="B22:B23"/>
    <mergeCell ref="C22:C23"/>
    <mergeCell ref="D22:D23"/>
    <mergeCell ref="H22:H23"/>
    <mergeCell ref="C15:C21"/>
    <mergeCell ref="B15:B21"/>
    <mergeCell ref="A15:A21"/>
    <mergeCell ref="D15:D21"/>
    <mergeCell ref="H15:H21"/>
    <mergeCell ref="A10:A12"/>
    <mergeCell ref="B10:B12"/>
    <mergeCell ref="C10:C12"/>
    <mergeCell ref="D10:D12"/>
    <mergeCell ref="H10:H12"/>
    <mergeCell ref="A2:A9"/>
    <mergeCell ref="B2:B9"/>
    <mergeCell ref="C2:C9"/>
    <mergeCell ref="D2:D9"/>
    <mergeCell ref="H2:H9"/>
    <mergeCell ref="A13:A14"/>
    <mergeCell ref="B13:B14"/>
    <mergeCell ref="C13:C14"/>
    <mergeCell ref="D13:D14"/>
    <mergeCell ref="H13:H14"/>
    <mergeCell ref="A26:A30"/>
    <mergeCell ref="B26:B30"/>
    <mergeCell ref="C26:C30"/>
    <mergeCell ref="D26:D30"/>
    <mergeCell ref="H26:H30"/>
    <mergeCell ref="A24:A25"/>
    <mergeCell ref="B24:B25"/>
    <mergeCell ref="C24:C25"/>
    <mergeCell ref="D24:D25"/>
    <mergeCell ref="H24:H25"/>
    <mergeCell ref="A38:A40"/>
    <mergeCell ref="B38:B40"/>
    <mergeCell ref="C38:C40"/>
    <mergeCell ref="D38:D40"/>
    <mergeCell ref="H38:H40"/>
    <mergeCell ref="A31:A37"/>
    <mergeCell ref="B31:B37"/>
    <mergeCell ref="C31:C37"/>
    <mergeCell ref="D31:D37"/>
    <mergeCell ref="H31:H37"/>
  </mergeCells>
  <pageMargins left="0.7" right="0.7" top="1.1437499999999998" bottom="1.1437499999999998" header="0.75" footer="0.75"/>
  <pageSetup paperSize="9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487BF-6EE5-4329-A764-93D3AA85DBD0}">
  <dimension ref="B1:F13"/>
  <sheetViews>
    <sheetView showGridLines="0" zoomScale="130" zoomScaleNormal="130" workbookViewId="0">
      <selection activeCell="E18" sqref="E18"/>
    </sheetView>
  </sheetViews>
  <sheetFormatPr defaultRowHeight="15"/>
  <cols>
    <col min="1" max="1" width="3" style="21" customWidth="1"/>
    <col min="2" max="2" width="7.140625" style="21" bestFit="1" customWidth="1"/>
    <col min="3" max="3" width="11.140625" style="21" bestFit="1" customWidth="1"/>
    <col min="4" max="4" width="32.5703125" style="21" bestFit="1" customWidth="1"/>
    <col min="5" max="5" width="10.7109375" style="75" bestFit="1" customWidth="1"/>
    <col min="6" max="6" width="9.140625" style="21"/>
    <col min="7" max="7" width="13.28515625" style="21" customWidth="1"/>
    <col min="8" max="16384" width="9.140625" style="21"/>
  </cols>
  <sheetData>
    <row r="1" spans="2:6" ht="15.75" thickBot="1"/>
    <row r="2" spans="2:6" ht="22.9" customHeight="1">
      <c r="B2" s="76" t="s">
        <v>114</v>
      </c>
      <c r="C2" s="77" t="s">
        <v>115</v>
      </c>
      <c r="D2" s="77" t="s">
        <v>116</v>
      </c>
      <c r="E2" s="77" t="s">
        <v>117</v>
      </c>
      <c r="F2" s="77" t="s">
        <v>118</v>
      </c>
    </row>
    <row r="3" spans="2:6">
      <c r="B3" s="78">
        <v>1</v>
      </c>
      <c r="C3" s="79" t="s">
        <v>119</v>
      </c>
      <c r="D3" s="78" t="s">
        <v>120</v>
      </c>
      <c r="E3" s="80">
        <f>[9]Media_Salarial_Consolidada!$O$5</f>
        <v>16958.67808920372</v>
      </c>
      <c r="F3" s="81">
        <v>2</v>
      </c>
    </row>
    <row r="4" spans="2:6">
      <c r="B4" s="78">
        <v>2</v>
      </c>
      <c r="C4" s="79" t="s">
        <v>121</v>
      </c>
      <c r="D4" s="78" t="s">
        <v>122</v>
      </c>
      <c r="E4" s="80">
        <f>[9]Media_Salarial_Consolidada!$O$6</f>
        <v>14936.332611504651</v>
      </c>
      <c r="F4" s="81">
        <v>6</v>
      </c>
    </row>
    <row r="5" spans="2:6">
      <c r="B5" s="78">
        <v>3</v>
      </c>
      <c r="C5" s="79" t="s">
        <v>123</v>
      </c>
      <c r="D5" s="78" t="s">
        <v>124</v>
      </c>
      <c r="E5" s="80">
        <f>[9]Media_Salarial_Consolidada!$O$7</f>
        <v>12235.293333182533</v>
      </c>
      <c r="F5" s="82">
        <v>5</v>
      </c>
    </row>
    <row r="6" spans="2:6">
      <c r="B6" s="78">
        <v>4</v>
      </c>
      <c r="C6" s="79" t="s">
        <v>125</v>
      </c>
      <c r="D6" s="78" t="s">
        <v>126</v>
      </c>
      <c r="E6" s="80">
        <f>[9]Media_Salarial_Consolidada!$O$8</f>
        <v>17293.494709100727</v>
      </c>
      <c r="F6" s="81">
        <v>3</v>
      </c>
    </row>
    <row r="7" spans="2:6">
      <c r="B7" s="78">
        <v>5</v>
      </c>
      <c r="C7" s="79" t="s">
        <v>127</v>
      </c>
      <c r="D7" s="78" t="s">
        <v>128</v>
      </c>
      <c r="E7" s="80">
        <f>[9]Media_Salarial_Consolidada!$O$9</f>
        <v>12624.021971164499</v>
      </c>
      <c r="F7" s="83">
        <v>19</v>
      </c>
    </row>
    <row r="8" spans="2:6">
      <c r="B8" s="78">
        <v>6</v>
      </c>
      <c r="C8" s="79" t="s">
        <v>129</v>
      </c>
      <c r="D8" s="78" t="s">
        <v>130</v>
      </c>
      <c r="E8" s="80">
        <f>[9]Media_Salarial_Consolidada!$O$10</f>
        <v>8506.8524999999991</v>
      </c>
      <c r="F8" s="81">
        <v>3</v>
      </c>
    </row>
    <row r="9" spans="2:6">
      <c r="B9" s="78">
        <v>7</v>
      </c>
      <c r="C9" s="79" t="s">
        <v>119</v>
      </c>
      <c r="D9" s="78" t="s">
        <v>131</v>
      </c>
      <c r="E9" s="80">
        <f>[9]Media_Salarial_Consolidada!$O$11</f>
        <v>17407.904042163402</v>
      </c>
      <c r="F9" s="81">
        <v>2</v>
      </c>
    </row>
    <row r="10" spans="2:6">
      <c r="B10" s="78">
        <v>8</v>
      </c>
      <c r="C10" s="79" t="s">
        <v>119</v>
      </c>
      <c r="D10" s="78" t="s">
        <v>132</v>
      </c>
      <c r="E10" s="80">
        <f>[9]Media_Salarial_Consolidada!$O$12</f>
        <v>17333.333333333332</v>
      </c>
      <c r="F10" s="81">
        <v>2</v>
      </c>
    </row>
    <row r="11" spans="2:6">
      <c r="B11" s="78">
        <v>9</v>
      </c>
      <c r="C11" s="79" t="s">
        <v>121</v>
      </c>
      <c r="D11" s="78" t="s">
        <v>133</v>
      </c>
      <c r="E11" s="80">
        <f>[9]Media_Salarial_Consolidada!$O$13</f>
        <v>17213.540638548933</v>
      </c>
      <c r="F11" s="81">
        <v>5</v>
      </c>
    </row>
    <row r="12" spans="2:6">
      <c r="B12" s="78">
        <v>10</v>
      </c>
      <c r="C12" s="79" t="s">
        <v>121</v>
      </c>
      <c r="D12" s="78" t="s">
        <v>134</v>
      </c>
      <c r="E12" s="80">
        <f>[9]Media_Salarial_Consolidada!$O$14</f>
        <v>16655.920478911699</v>
      </c>
      <c r="F12" s="81">
        <v>6</v>
      </c>
    </row>
    <row r="13" spans="2:6">
      <c r="B13" s="267" t="s">
        <v>135</v>
      </c>
      <c r="C13" s="267"/>
      <c r="D13" s="267"/>
      <c r="E13" s="267"/>
      <c r="F13" s="158">
        <f>SUM(F3:F12)</f>
        <v>53</v>
      </c>
    </row>
  </sheetData>
  <mergeCells count="1">
    <mergeCell ref="B13:E13"/>
  </mergeCell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49347f-885a-4fd6-9bea-d7708141e182">
      <Terms xmlns="http://schemas.microsoft.com/office/infopath/2007/PartnerControls"/>
    </lcf76f155ced4ddcb4097134ff3c332f>
    <TaxCatchAll xmlns="c47a41bf-3ead-40a6-b270-9d60ea05298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3A3758C43ED94C9D7251AB0FAC5074" ma:contentTypeVersion="14" ma:contentTypeDescription="Crie um novo documento." ma:contentTypeScope="" ma:versionID="b4578ef267c6d237722d143c9d9cda36">
  <xsd:schema xmlns:xsd="http://www.w3.org/2001/XMLSchema" xmlns:xs="http://www.w3.org/2001/XMLSchema" xmlns:p="http://schemas.microsoft.com/office/2006/metadata/properties" xmlns:ns2="0149347f-885a-4fd6-9bea-d7708141e182" xmlns:ns3="c47a41bf-3ead-40a6-b270-9d60ea052981" targetNamespace="http://schemas.microsoft.com/office/2006/metadata/properties" ma:root="true" ma:fieldsID="4580650523c82e34d1bf87e798f20ab0" ns2:_="" ns3:_="">
    <xsd:import namespace="0149347f-885a-4fd6-9bea-d7708141e182"/>
    <xsd:import namespace="c47a41bf-3ead-40a6-b270-9d60ea0529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9347f-885a-4fd6-9bea-d7708141e1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9a3a2a4c-ea7f-4eb4-8a63-1504674d7c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a41bf-3ead-40a6-b270-9d60ea05298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fd5d77b-95ba-4015-8f90-946603c0118d}" ma:internalName="TaxCatchAll" ma:showField="CatchAllData" ma:web="c47a41bf-3ead-40a6-b270-9d60ea0529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284446-ECA2-4EE5-A2EA-FED2C2BBEF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5D450F-3F04-4480-B835-65CB15A4D847}">
  <ds:schemaRefs>
    <ds:schemaRef ds:uri="http://schemas.microsoft.com/office/2006/metadata/properties"/>
    <ds:schemaRef ds:uri="http://schemas.microsoft.com/office/infopath/2007/PartnerControls"/>
    <ds:schemaRef ds:uri="0149347f-885a-4fd6-9bea-d7708141e182"/>
    <ds:schemaRef ds:uri="c47a41bf-3ead-40a6-b270-9d60ea052981"/>
  </ds:schemaRefs>
</ds:datastoreItem>
</file>

<file path=customXml/itemProps3.xml><?xml version="1.0" encoding="utf-8"?>
<ds:datastoreItem xmlns:ds="http://schemas.openxmlformats.org/officeDocument/2006/customXml" ds:itemID="{0AE4E880-6967-42F5-AF7B-5BFE57ECB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49347f-885a-4fd6-9bea-d7708141e182"/>
    <ds:schemaRef ds:uri="c47a41bf-3ead-40a6-b270-9d60ea0529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00  - Todos os Perfis</vt:lpstr>
      <vt:lpstr>Tabela TR e ETP CUSTO GERAL</vt:lpstr>
      <vt:lpstr>Média dos Benefícios</vt:lpstr>
      <vt:lpstr>Perc. Lucro e Custos Indiretos</vt:lpstr>
      <vt:lpstr>Salários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Licitações01</dc:creator>
  <cp:keywords/>
  <dc:description/>
  <cp:lastModifiedBy>FABIANO ISRAEL DOS SANTOS FRANCISCO</cp:lastModifiedBy>
  <cp:revision/>
  <dcterms:created xsi:type="dcterms:W3CDTF">2023-04-17T12:17:46Z</dcterms:created>
  <dcterms:modified xsi:type="dcterms:W3CDTF">2024-12-06T17:37:58Z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0x0101006C3A3758C43ED94C9D7251AB0FAC5074</vt:lpwstr>
  </property>
  <property fmtid="{D5CDD505-2E9C-101B-9397-08002B2CF9AE}" pid="3" name="MediaServiceImageTags">
    <vt:lpwstr/>
  </property>
</Properties>
</file>